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1392" windowWidth="15456" windowHeight="8232" tabRatio="700" activeTab="3"/>
  </bookViews>
  <sheets>
    <sheet name="Свод" sheetId="1" r:id="rId1"/>
    <sheet name="на дому" sheetId="2" r:id="rId2"/>
    <sheet name="срочное" sheetId="3" r:id="rId3"/>
    <sheet name="дневное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Print_Titles" localSheetId="3">'дневное'!$A:$B</definedName>
    <definedName name="_xlnm.Print_Titles" localSheetId="1">'на дому'!$A:$B</definedName>
    <definedName name="_xlnm.Print_Titles" localSheetId="0">'Свод'!$A:$B</definedName>
    <definedName name="_xlnm.Print_Titles" localSheetId="2">'срочное'!$A:$B</definedName>
    <definedName name="_xlnm.Print_Area" localSheetId="3">'дневное'!$A$1:$U$9</definedName>
    <definedName name="_xlnm.Print_Area" localSheetId="1">'на дому'!$A$1:$AT$11</definedName>
    <definedName name="_xlnm.Print_Area" localSheetId="0">'Свод'!$A$1:$AS$51</definedName>
    <definedName name="_xlnm.Print_Area" localSheetId="2">'срочное'!$A$1:$AW$46</definedName>
  </definedNames>
  <calcPr fullCalcOnLoad="1" refMode="R1C1"/>
</workbook>
</file>

<file path=xl/sharedStrings.xml><?xml version="1.0" encoding="utf-8"?>
<sst xmlns="http://schemas.openxmlformats.org/spreadsheetml/2006/main" count="404" uniqueCount="232">
  <si>
    <t>№ п/п</t>
  </si>
  <si>
    <t>Наименование территории</t>
  </si>
  <si>
    <t>Анапа "Радуга"</t>
  </si>
  <si>
    <t>Армавир "Надежда"</t>
  </si>
  <si>
    <t>Геленджик "Лазурный"</t>
  </si>
  <si>
    <t>Горячий Ключ "Исток"</t>
  </si>
  <si>
    <t>Краснодар</t>
  </si>
  <si>
    <t>Краснодарский "Забота"</t>
  </si>
  <si>
    <t>Западный "Энергия"</t>
  </si>
  <si>
    <t>Карасунский "Карасунский"</t>
  </si>
  <si>
    <t>"Прикубанский"</t>
  </si>
  <si>
    <t>Центральный "Берег"</t>
  </si>
  <si>
    <t>Новороссийск "Уют"</t>
  </si>
  <si>
    <t>Сочи</t>
  </si>
  <si>
    <t>Центральный "Доверие"</t>
  </si>
  <si>
    <t>"Морская Даль"</t>
  </si>
  <si>
    <t>Адлерский "Причал"</t>
  </si>
  <si>
    <t>Лазаревский "Милосердие"</t>
  </si>
  <si>
    <t>Хостинский "Возрождение"</t>
  </si>
  <si>
    <t>Абинский "Источник"</t>
  </si>
  <si>
    <t>Апшеронский "Предгорье"</t>
  </si>
  <si>
    <t>Белоглинский "Росток"</t>
  </si>
  <si>
    <t>Белореченский "Судьба"</t>
  </si>
  <si>
    <t>Брюховецкий " Талисман"</t>
  </si>
  <si>
    <t>Выселковский "Участие"</t>
  </si>
  <si>
    <t>Гулькевичский "Дар"</t>
  </si>
  <si>
    <t>Динской "Добродея"</t>
  </si>
  <si>
    <t>Ейский "Приазовье"</t>
  </si>
  <si>
    <t>Кавказский "Кавказский"</t>
  </si>
  <si>
    <t>Калининский "Отрада"</t>
  </si>
  <si>
    <t>Каневский "Герон"</t>
  </si>
  <si>
    <t>Кореновский "Содействие"</t>
  </si>
  <si>
    <t>Красноармейский "Витязь"</t>
  </si>
  <si>
    <t>Крыловский "Кедр"</t>
  </si>
  <si>
    <t>Крымский "Данко"</t>
  </si>
  <si>
    <t>Курганинский "Заря"</t>
  </si>
  <si>
    <t>Кущевский "Согласие"</t>
  </si>
  <si>
    <t>Лабинский "Мечта"</t>
  </si>
  <si>
    <t>Ленинградский "Легенда"</t>
  </si>
  <si>
    <t>Мостовский "Эдельвейс"</t>
  </si>
  <si>
    <t>Новокубанский "Оттепель"</t>
  </si>
  <si>
    <t>Новопокровский "Кордон"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</si>
  <si>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</si>
  <si>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</si>
  <si>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</si>
  <si>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</si>
  <si>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</si>
  <si>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</si>
  <si>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</si>
  <si>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>Количество рабочих дней в отчетном периоде</t>
  </si>
  <si>
    <t>социально-бытовые</t>
  </si>
  <si>
    <t>социально-правовые</t>
  </si>
  <si>
    <t xml:space="preserve">Средства, поступившие на спец.счет за обслуживание </t>
  </si>
  <si>
    <t xml:space="preserve">социально-медицинские </t>
  </si>
  <si>
    <t>Средства, поступившие на спец. счет за платные услуги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</si>
  <si>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</si>
  <si>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</si>
  <si>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</si>
  <si>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руб.</t>
  </si>
  <si>
    <t>ГАУ "Краснодарский ЦСА"</t>
  </si>
  <si>
    <t>всего</t>
  </si>
  <si>
    <t xml:space="preserve">инвалиды </t>
  </si>
  <si>
    <t>штат</t>
  </si>
  <si>
    <t>факт</t>
  </si>
  <si>
    <t>Наличие работников учреждения всего</t>
  </si>
  <si>
    <t>Всего</t>
  </si>
  <si>
    <t>Остаток средств на спец.счете учреждения на последнее число отчет-ного периода</t>
  </si>
  <si>
    <t>вакан-сия</t>
  </si>
  <si>
    <t>инвалиды</t>
  </si>
  <si>
    <t>на условиях оплаты</t>
  </si>
  <si>
    <t>Проверка штатов</t>
  </si>
  <si>
    <t>Граждане, обслуженные учреждением, , в том числе:</t>
  </si>
  <si>
    <t>Проверка Средства, поступившие на спец.счет</t>
  </si>
  <si>
    <t>Проверка штатов Заведующие отделениями</t>
  </si>
  <si>
    <t>Проверка услуг</t>
  </si>
  <si>
    <t>Проверка</t>
  </si>
  <si>
    <t>rad.xls</t>
  </si>
  <si>
    <t>nad.xls</t>
  </si>
  <si>
    <t>laz.xls</t>
  </si>
  <si>
    <t>key.xls</t>
  </si>
  <si>
    <t>csa.xls</t>
  </si>
  <si>
    <t>zab.xls</t>
  </si>
  <si>
    <t>ene.xls</t>
  </si>
  <si>
    <t>kar.xls</t>
  </si>
  <si>
    <t>pri.xls</t>
  </si>
  <si>
    <t>ber.xls</t>
  </si>
  <si>
    <t>uyt.xls</t>
  </si>
  <si>
    <t>dov.xls</t>
  </si>
  <si>
    <t>mda.xls</t>
  </si>
  <si>
    <t>mil.xls</t>
  </si>
  <si>
    <t>voz.xls</t>
  </si>
  <si>
    <t>ist.xls</t>
  </si>
  <si>
    <t>pre.xls</t>
  </si>
  <si>
    <t>ros.xls</t>
  </si>
  <si>
    <t>sud.xls</t>
  </si>
  <si>
    <t>tal.xls</t>
  </si>
  <si>
    <t>uch.xls</t>
  </si>
  <si>
    <t>dar.xls</t>
  </si>
  <si>
    <t>dob.xls</t>
  </si>
  <si>
    <t>prz.xls</t>
  </si>
  <si>
    <t>kav.xls</t>
  </si>
  <si>
    <t>otr.xls</t>
  </si>
  <si>
    <t>ger.xls</t>
  </si>
  <si>
    <t>sod.xls</t>
  </si>
  <si>
    <t>vit.xls</t>
  </si>
  <si>
    <t>ked.xls</t>
  </si>
  <si>
    <t>dan.xls</t>
  </si>
  <si>
    <t>zar.xls</t>
  </si>
  <si>
    <t>sog.xls</t>
  </si>
  <si>
    <t>meh.xls</t>
  </si>
  <si>
    <t>leg.xls</t>
  </si>
  <si>
    <t>ede.xls</t>
  </si>
  <si>
    <t>ott.xls</t>
  </si>
  <si>
    <t>kor.xls</t>
  </si>
  <si>
    <t>rad</t>
  </si>
  <si>
    <t>nad</t>
  </si>
  <si>
    <t>key</t>
  </si>
  <si>
    <t>csa</t>
  </si>
  <si>
    <t>zab</t>
  </si>
  <si>
    <t>ene</t>
  </si>
  <si>
    <t>kar</t>
  </si>
  <si>
    <t>pri</t>
  </si>
  <si>
    <t>ber</t>
  </si>
  <si>
    <t>uyt</t>
  </si>
  <si>
    <t>mda</t>
  </si>
  <si>
    <t>mil</t>
  </si>
  <si>
    <t>voz</t>
  </si>
  <si>
    <t>ist</t>
  </si>
  <si>
    <t>pre</t>
  </si>
  <si>
    <t>ros</t>
  </si>
  <si>
    <t>sud</t>
  </si>
  <si>
    <t>tal</t>
  </si>
  <si>
    <t>uch</t>
  </si>
  <si>
    <t>dar</t>
  </si>
  <si>
    <t>dob</t>
  </si>
  <si>
    <t>prz</t>
  </si>
  <si>
    <t>kav</t>
  </si>
  <si>
    <t>otr</t>
  </si>
  <si>
    <t>ger</t>
  </si>
  <si>
    <t>sod</t>
  </si>
  <si>
    <t>vit</t>
  </si>
  <si>
    <t>ked</t>
  </si>
  <si>
    <t>dan</t>
  </si>
  <si>
    <t>zar</t>
  </si>
  <si>
    <t>sog</t>
  </si>
  <si>
    <t>meh</t>
  </si>
  <si>
    <t>leg</t>
  </si>
  <si>
    <t>ede</t>
  </si>
  <si>
    <t>ott</t>
  </si>
  <si>
    <t>kor</t>
  </si>
  <si>
    <t>dov</t>
  </si>
  <si>
    <t>Проверка штатов Заведующие отделениями фактическое</t>
  </si>
  <si>
    <t>3 кв.</t>
  </si>
  <si>
    <t xml:space="preserve"> кол-во населенных пунктов </t>
  </si>
  <si>
    <t>за социальное обслуживание (платные услуги)</t>
  </si>
  <si>
    <t>перечесление пенсии (75%)</t>
  </si>
  <si>
    <t xml:space="preserve"> руб.</t>
  </si>
  <si>
    <t>благотворительные взносы , пожертвования</t>
  </si>
  <si>
    <t>Всего по РК: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</si>
  <si>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</si>
  <si>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</si>
  <si>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</si>
  <si>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</si>
  <si>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</si>
  <si>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</si>
  <si>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</si>
  <si>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</si>
  <si>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</si>
  <si>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</si>
  <si>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</si>
  <si>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</si>
  <si>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</si>
  <si>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</si>
  <si>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</si>
  <si>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</si>
  <si>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иные услуги</t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</si>
  <si>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</si>
  <si>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</si>
  <si>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</si>
  <si>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</si>
  <si>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</si>
  <si>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</si>
  <si>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>Всего по рк:</t>
  </si>
  <si>
    <t xml:space="preserve"> чел.</t>
  </si>
  <si>
    <t>кол-во отделений</t>
  </si>
  <si>
    <t xml:space="preserve"> в т.ч. за плату</t>
  </si>
  <si>
    <t>Средства, поступившие на спец.счет (внебюджет)</t>
  </si>
  <si>
    <t>специалисты по социальной работе ( в т.ч.  соц.работники)</t>
  </si>
  <si>
    <t>ВСЕГО ПО РК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</si>
  <si>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</si>
  <si>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</si>
  <si>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</si>
  <si>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</si>
  <si>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</si>
  <si>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</si>
  <si>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</si>
  <si>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</si>
  <si>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16=(21+22…28)</t>
  </si>
  <si>
    <t>Всего (руб.)</t>
  </si>
  <si>
    <t>40=(41+42+43)</t>
  </si>
  <si>
    <t>ГБУ РК "ЦСО г. Ялты"</t>
  </si>
  <si>
    <t>нет</t>
  </si>
  <si>
    <t>в сельских условиях (*пгт)</t>
  </si>
  <si>
    <t>в городских условиях (г. Ялта, г. Алупка)</t>
  </si>
  <si>
    <t>Раздел IV. Отделения срочного социального обслуживания</t>
  </si>
  <si>
    <t>0*</t>
  </si>
  <si>
    <t>Раздел V Отделения дневного пребывания</t>
  </si>
  <si>
    <t xml:space="preserve">Раздел II. Отделения социального обслуживания на дому </t>
  </si>
  <si>
    <t>5*</t>
  </si>
  <si>
    <t>79787621020 Смирнова Н.В.</t>
  </si>
  <si>
    <r>
      <t xml:space="preserve">5 *                         </t>
    </r>
    <r>
      <rPr>
        <sz val="11"/>
        <rFont val="Arial"/>
        <family val="2"/>
      </rPr>
      <t>по 5 ФЗ</t>
    </r>
  </si>
  <si>
    <t>иные услуги (дополнительные социальные услуги)</t>
  </si>
  <si>
    <t>иные услуги (социально-бытовые, социально-трудовые, услуги в целях повышения коммуникативного потенциала получателей социальных услуг)</t>
  </si>
  <si>
    <t xml:space="preserve">из них инвалиды ВОВ  </t>
  </si>
  <si>
    <r>
      <t xml:space="preserve">37 </t>
    </r>
    <r>
      <rPr>
        <b/>
        <sz val="9"/>
        <rFont val="Arial"/>
        <family val="2"/>
      </rPr>
      <t>(26 ИВОВ, 11 УВОВ, ставших инвалидами)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по 5 ФЗ</t>
    </r>
  </si>
  <si>
    <t>из них инвалиды ВОВ</t>
  </si>
  <si>
    <t xml:space="preserve"> из них инвалиды ВОВ</t>
  </si>
  <si>
    <r>
      <t xml:space="preserve">42 </t>
    </r>
    <r>
      <rPr>
        <sz val="7"/>
        <rFont val="Arial"/>
        <family val="2"/>
      </rPr>
      <t>(31 ИВОВ, 11 УВОВ, ставших инвалидами)</t>
    </r>
  </si>
  <si>
    <t>*Кроме того обслужены другие категории  по 5 ФЗ - 4 чел. и по 35 ЗРК  - 16 чел., включая членов семей погибших ветеранов ВОВ и др. категории</t>
  </si>
  <si>
    <t>*Кроме того обслужены другие категории  по 5 ФЗ - 72 чел. И по 35 ЗРК  - 205 чел., включая членов семей погибших ветеранов ВОВ, тружеников тыла и др. категории</t>
  </si>
  <si>
    <t>Отчет  о работе ГБУ РК центров социального обслуживания граждан пожилого возраста и инвалидов на 01.10.2017 г. с нарастающим итогом.</t>
  </si>
  <si>
    <t>Граждане, обслуженные учреждением на 01.10.2017, в том числе:</t>
  </si>
  <si>
    <t>Граждане выявленные  нуждающимися в отчетном периоде (т.е новые) на дому и в отд. дневного пребыванияна 01.10.2017 г.</t>
  </si>
  <si>
    <t>Граждане, находящиеся на обслуживании (*Обслуженные по состоянию на 01.10.2017 г.)</t>
  </si>
  <si>
    <t>Оказанные услуги по состоянию на 01.10.2017 г.</t>
  </si>
  <si>
    <t>Граждане, обслуженные отделением на 01.10.2017 г.</t>
  </si>
  <si>
    <t>Предоставлено услуг  на 01.10.2017 г.</t>
  </si>
  <si>
    <t>Обслуженные граждане на 01.10.2017 г.</t>
  </si>
  <si>
    <t>Оказанные услуги на 01.10.2017 г.</t>
  </si>
  <si>
    <t>*Кроме того обслужены другие категории  по 35 ЗРК  - 8 чел., включая членов семей погибших ветеранов ВОВ</t>
  </si>
  <si>
    <t>1 чел. (полная оплата гарантированных услуг); 62 чел. получили дополнительные услуги</t>
  </si>
  <si>
    <t>*Обслужены другие категории  по 5 ФЗ - 76 чел. и по 35 ЗРК  - 229 чел., включая тружеников тыла, членов семей погибших ветеранов ВОВ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</si>
</sst>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_р_."/>
    <numFmt numFmtId="182" formatCode="#,##0.0"/>
    <numFmt numFmtId="183" formatCode="#,##0.000"/>
    <numFmt numFmtId="184" formatCode="#,##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9"/>
      <name val="Arial Cyr"/>
      <family val="0"/>
    </font>
    <font>
      <b/>
      <sz val="12"/>
      <name val="Calibri"/>
      <family val="2"/>
    </font>
    <font>
      <sz val="14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FAF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 vertical="top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10" fillId="0" borderId="0" xfId="0" applyFont="1" applyBorder="1" applyAlignment="1" applyProtection="1">
      <alignment vertical="top" wrapText="1"/>
      <protection locked="0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vertical="top"/>
      <protection/>
    </xf>
    <xf numFmtId="4" fontId="7" fillId="0" borderId="10" xfId="0" applyNumberFormat="1" applyFont="1" applyBorder="1" applyAlignment="1" applyProtection="1">
      <alignment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182" fontId="4" fillId="0" borderId="10" xfId="0" applyNumberFormat="1" applyFont="1" applyBorder="1" applyAlignment="1" applyProtection="1">
      <alignment vertical="top"/>
      <protection/>
    </xf>
    <xf numFmtId="182" fontId="7" fillId="0" borderId="10" xfId="0" applyNumberFormat="1" applyFont="1" applyBorder="1" applyAlignment="1" applyProtection="1">
      <alignment vertical="top"/>
      <protection/>
    </xf>
    <xf numFmtId="182" fontId="7" fillId="0" borderId="10" xfId="0" applyNumberFormat="1" applyFont="1" applyBorder="1" applyAlignment="1" applyProtection="1">
      <alignment horizontal="right" vertical="top"/>
      <protection/>
    </xf>
    <xf numFmtId="182" fontId="5" fillId="33" borderId="10" xfId="0" applyNumberFormat="1" applyFont="1" applyFill="1" applyBorder="1" applyAlignment="1" applyProtection="1">
      <alignment horizontal="center" vertical="top"/>
      <protection/>
    </xf>
    <xf numFmtId="4" fontId="0" fillId="34" borderId="0" xfId="0" applyNumberFormat="1" applyFill="1" applyAlignment="1">
      <alignment/>
    </xf>
    <xf numFmtId="0" fontId="13" fillId="0" borderId="10" xfId="0" applyFont="1" applyBorder="1" applyAlignment="1" applyProtection="1">
      <alignment vertical="top" wrapText="1"/>
      <protection/>
    </xf>
    <xf numFmtId="2" fontId="14" fillId="0" borderId="10" xfId="0" applyNumberFormat="1" applyFont="1" applyBorder="1" applyAlignment="1">
      <alignment vertical="top" wrapText="1"/>
    </xf>
    <xf numFmtId="4" fontId="4" fillId="35" borderId="10" xfId="0" applyNumberFormat="1" applyFont="1" applyFill="1" applyBorder="1" applyAlignment="1" applyProtection="1">
      <alignment vertical="top"/>
      <protection/>
    </xf>
    <xf numFmtId="0" fontId="13" fillId="35" borderId="10" xfId="0" applyFont="1" applyFill="1" applyBorder="1" applyAlignment="1">
      <alignment vertical="top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182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8" fillId="36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182" fontId="4" fillId="35" borderId="10" xfId="0" applyNumberFormat="1" applyFont="1" applyFill="1" applyBorder="1" applyAlignment="1" applyProtection="1">
      <alignment vertical="top"/>
      <protection/>
    </xf>
    <xf numFmtId="2" fontId="0" fillId="35" borderId="0" xfId="0" applyNumberFormat="1" applyFill="1" applyAlignment="1">
      <alignment/>
    </xf>
    <xf numFmtId="0" fontId="13" fillId="0" borderId="10" xfId="0" applyFont="1" applyFill="1" applyBorder="1" applyAlignment="1">
      <alignment vertical="top" wrapText="1"/>
    </xf>
    <xf numFmtId="4" fontId="0" fillId="35" borderId="0" xfId="0" applyNumberFormat="1" applyFill="1" applyAlignment="1">
      <alignment/>
    </xf>
    <xf numFmtId="181" fontId="1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35" borderId="11" xfId="0" applyFont="1" applyFill="1" applyBorder="1" applyAlignment="1" applyProtection="1">
      <alignment horizontal="left" vertical="top" wrapText="1"/>
      <protection hidden="1"/>
    </xf>
    <xf numFmtId="0" fontId="6" fillId="35" borderId="0" xfId="0" applyFont="1" applyFill="1" applyBorder="1" applyAlignment="1" applyProtection="1">
      <alignment horizontal="left" vertical="top" wrapText="1"/>
      <protection hidden="1"/>
    </xf>
    <xf numFmtId="4" fontId="4" fillId="37" borderId="10" xfId="0" applyNumberFormat="1" applyFont="1" applyFill="1" applyBorder="1" applyAlignment="1" applyProtection="1">
      <alignment horizontal="center" vertical="top"/>
      <protection/>
    </xf>
    <xf numFmtId="0" fontId="0" fillId="37" borderId="0" xfId="0" applyFill="1" applyAlignment="1">
      <alignment/>
    </xf>
    <xf numFmtId="0" fontId="17" fillId="0" borderId="0" xfId="0" applyFont="1" applyAlignment="1">
      <alignment/>
    </xf>
    <xf numFmtId="2" fontId="0" fillId="35" borderId="0" xfId="0" applyNumberFormat="1" applyFont="1" applyFill="1" applyAlignment="1">
      <alignment/>
    </xf>
    <xf numFmtId="180" fontId="0" fillId="34" borderId="0" xfId="0" applyNumberFormat="1" applyFill="1" applyAlignment="1">
      <alignment/>
    </xf>
    <xf numFmtId="182" fontId="0" fillId="34" borderId="0" xfId="0" applyNumberFormat="1" applyFill="1" applyAlignment="1">
      <alignment/>
    </xf>
    <xf numFmtId="181" fontId="15" fillId="35" borderId="0" xfId="0" applyNumberFormat="1" applyFont="1" applyFill="1" applyAlignment="1">
      <alignment horizontal="center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16" fillId="38" borderId="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vertical="top"/>
      <protection/>
    </xf>
    <xf numFmtId="4" fontId="4" fillId="35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4" fontId="4" fillId="39" borderId="10" xfId="0" applyNumberFormat="1" applyFont="1" applyFill="1" applyBorder="1" applyAlignment="1" applyProtection="1">
      <alignment vertical="top"/>
      <protection/>
    </xf>
    <xf numFmtId="182" fontId="4" fillId="40" borderId="10" xfId="0" applyNumberFormat="1" applyFont="1" applyFill="1" applyBorder="1" applyAlignment="1" applyProtection="1">
      <alignment vertical="top"/>
      <protection/>
    </xf>
    <xf numFmtId="2" fontId="4" fillId="39" borderId="10" xfId="0" applyNumberFormat="1" applyFont="1" applyFill="1" applyBorder="1" applyAlignment="1" applyProtection="1">
      <alignment vertical="top"/>
      <protection/>
    </xf>
    <xf numFmtId="180" fontId="4" fillId="39" borderId="10" xfId="0" applyNumberFormat="1" applyFont="1" applyFill="1" applyBorder="1" applyAlignment="1" applyProtection="1">
      <alignment vertical="top"/>
      <protection/>
    </xf>
    <xf numFmtId="182" fontId="4" fillId="39" borderId="10" xfId="0" applyNumberFormat="1" applyFont="1" applyFill="1" applyBorder="1" applyAlignment="1" applyProtection="1">
      <alignment vertical="top"/>
      <protection/>
    </xf>
    <xf numFmtId="0" fontId="13" fillId="39" borderId="10" xfId="0" applyFont="1" applyFill="1" applyBorder="1" applyAlignment="1" applyProtection="1">
      <alignment vertical="top" wrapText="1"/>
      <protection/>
    </xf>
    <xf numFmtId="0" fontId="13" fillId="39" borderId="10" xfId="0" applyFont="1" applyFill="1" applyBorder="1" applyAlignment="1">
      <alignment vertical="top" wrapText="1"/>
    </xf>
    <xf numFmtId="2" fontId="0" fillId="39" borderId="0" xfId="0" applyNumberFormat="1" applyFill="1" applyAlignment="1">
      <alignment/>
    </xf>
    <xf numFmtId="0" fontId="13" fillId="0" borderId="12" xfId="0" applyFont="1" applyBorder="1" applyAlignment="1" applyProtection="1">
      <alignment vertical="top" wrapText="1"/>
      <protection/>
    </xf>
    <xf numFmtId="4" fontId="4" fillId="0" borderId="12" xfId="0" applyNumberFormat="1" applyFont="1" applyBorder="1" applyAlignment="1" applyProtection="1">
      <alignment vertical="top"/>
      <protection/>
    </xf>
    <xf numFmtId="182" fontId="4" fillId="0" borderId="12" xfId="0" applyNumberFormat="1" applyFont="1" applyBorder="1" applyAlignment="1" applyProtection="1">
      <alignment vertical="top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8" fillId="39" borderId="10" xfId="0" applyFont="1" applyFill="1" applyBorder="1" applyAlignment="1" applyProtection="1">
      <alignment horizontal="center" vertical="center" textRotation="90" wrapText="1"/>
      <protection hidden="1"/>
    </xf>
    <xf numFmtId="0" fontId="8" fillId="39" borderId="10" xfId="0" applyFont="1" applyFill="1" applyBorder="1" applyAlignment="1" applyProtection="1">
      <alignment horizontal="center" vertical="center" wrapText="1"/>
      <protection hidden="1"/>
    </xf>
    <xf numFmtId="0" fontId="66" fillId="39" borderId="10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 applyProtection="1">
      <alignment vertical="top" wrapText="1"/>
      <protection/>
    </xf>
    <xf numFmtId="0" fontId="4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/>
    </xf>
    <xf numFmtId="1" fontId="7" fillId="39" borderId="10" xfId="0" applyNumberFormat="1" applyFont="1" applyFill="1" applyBorder="1" applyAlignment="1" applyProtection="1">
      <alignment vertical="top" wrapText="1"/>
      <protection/>
    </xf>
    <xf numFmtId="2" fontId="7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vertical="top"/>
      <protection/>
    </xf>
    <xf numFmtId="182" fontId="7" fillId="39" borderId="10" xfId="0" applyNumberFormat="1" applyFont="1" applyFill="1" applyBorder="1" applyAlignment="1" applyProtection="1">
      <alignment vertical="top"/>
      <protection/>
    </xf>
    <xf numFmtId="2" fontId="7" fillId="39" borderId="10" xfId="0" applyNumberFormat="1" applyFont="1" applyFill="1" applyBorder="1" applyAlignment="1" applyProtection="1">
      <alignment vertical="top"/>
      <protection/>
    </xf>
    <xf numFmtId="180" fontId="7" fillId="39" borderId="10" xfId="0" applyNumberFormat="1" applyFont="1" applyFill="1" applyBorder="1" applyAlignment="1" applyProtection="1">
      <alignment vertical="top"/>
      <protection/>
    </xf>
    <xf numFmtId="0" fontId="7" fillId="39" borderId="10" xfId="0" applyFont="1" applyFill="1" applyBorder="1" applyAlignment="1" applyProtection="1">
      <alignment vertical="top" wrapText="1"/>
      <protection/>
    </xf>
    <xf numFmtId="0" fontId="7" fillId="39" borderId="10" xfId="0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horizontal="right" vertical="top"/>
      <protection/>
    </xf>
    <xf numFmtId="182" fontId="7" fillId="39" borderId="10" xfId="0" applyNumberFormat="1" applyFont="1" applyFill="1" applyBorder="1" applyAlignment="1" applyProtection="1">
      <alignment horizontal="right" vertical="top"/>
      <protection/>
    </xf>
    <xf numFmtId="2" fontId="7" fillId="39" borderId="10" xfId="0" applyNumberFormat="1" applyFont="1" applyFill="1" applyBorder="1" applyAlignment="1" applyProtection="1">
      <alignment horizontal="right" vertical="top"/>
      <protection/>
    </xf>
    <xf numFmtId="180" fontId="7" fillId="39" borderId="10" xfId="0" applyNumberFormat="1" applyFont="1" applyFill="1" applyBorder="1" applyAlignment="1" applyProtection="1">
      <alignment horizontal="right" vertical="top"/>
      <protection/>
    </xf>
    <xf numFmtId="1" fontId="4" fillId="39" borderId="10" xfId="0" applyNumberFormat="1" applyFont="1" applyFill="1" applyBorder="1" applyAlignment="1" applyProtection="1">
      <alignment vertical="top"/>
      <protection/>
    </xf>
    <xf numFmtId="4" fontId="4" fillId="39" borderId="10" xfId="0" applyNumberFormat="1" applyFont="1" applyFill="1" applyBorder="1" applyAlignment="1" applyProtection="1">
      <alignment horizontal="right" vertical="top"/>
      <protection/>
    </xf>
    <xf numFmtId="2" fontId="3" fillId="39" borderId="10" xfId="0" applyNumberFormat="1" applyFont="1" applyFill="1" applyBorder="1" applyAlignment="1">
      <alignment horizontal="center" vertical="top" wrapText="1"/>
    </xf>
    <xf numFmtId="4" fontId="5" fillId="39" borderId="10" xfId="0" applyNumberFormat="1" applyFont="1" applyFill="1" applyBorder="1" applyAlignment="1" applyProtection="1">
      <alignment horizontal="center" vertical="top"/>
      <protection/>
    </xf>
    <xf numFmtId="182" fontId="5" fillId="39" borderId="10" xfId="0" applyNumberFormat="1" applyFont="1" applyFill="1" applyBorder="1" applyAlignment="1" applyProtection="1">
      <alignment horizontal="center" vertical="top"/>
      <protection/>
    </xf>
    <xf numFmtId="180" fontId="5" fillId="39" borderId="10" xfId="0" applyNumberFormat="1" applyFont="1" applyFill="1" applyBorder="1" applyAlignment="1" applyProtection="1">
      <alignment horizontal="center" vertical="top"/>
      <protection/>
    </xf>
    <xf numFmtId="0" fontId="19" fillId="41" borderId="0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5" xfId="0" applyFont="1" applyFill="1" applyBorder="1" applyAlignment="1">
      <alignment horizontal="center" vertical="center" wrapText="1"/>
    </xf>
    <xf numFmtId="0" fontId="22" fillId="39" borderId="15" xfId="0" applyFont="1" applyFill="1" applyBorder="1" applyAlignment="1" applyProtection="1">
      <alignment horizontal="center" vertical="center" wrapText="1"/>
      <protection hidden="1"/>
    </xf>
    <xf numFmtId="0" fontId="22" fillId="39" borderId="12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10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0" xfId="0" applyFont="1" applyFill="1" applyBorder="1" applyAlignment="1" applyProtection="1">
      <alignment horizontal="center" vertical="center" wrapText="1"/>
      <protection hidden="1"/>
    </xf>
    <xf numFmtId="0" fontId="22" fillId="34" borderId="15" xfId="0" applyFont="1" applyFill="1" applyBorder="1" applyAlignment="1" applyProtection="1">
      <alignment vertical="center" wrapText="1"/>
      <protection hidden="1"/>
    </xf>
    <xf numFmtId="0" fontId="22" fillId="35" borderId="15" xfId="0" applyFont="1" applyFill="1" applyBorder="1" applyAlignment="1" applyProtection="1">
      <alignment vertical="center" wrapText="1"/>
      <protection hidden="1"/>
    </xf>
    <xf numFmtId="0" fontId="22" fillId="38" borderId="15" xfId="0" applyFont="1" applyFill="1" applyBorder="1" applyAlignment="1" applyProtection="1">
      <alignment vertical="center" wrapText="1"/>
      <protection hidden="1"/>
    </xf>
    <xf numFmtId="0" fontId="4" fillId="39" borderId="12" xfId="0" applyFont="1" applyFill="1" applyBorder="1" applyAlignment="1" applyProtection="1">
      <alignment vertical="top" wrapText="1"/>
      <protection/>
    </xf>
    <xf numFmtId="0" fontId="19" fillId="41" borderId="16" xfId="0" applyFont="1" applyFill="1" applyBorder="1" applyAlignment="1" applyProtection="1">
      <alignment horizontal="center" vertical="center" textRotation="90" wrapText="1"/>
      <protection hidden="1"/>
    </xf>
    <xf numFmtId="0" fontId="22" fillId="35" borderId="16" xfId="0" applyFont="1" applyFill="1" applyBorder="1" applyAlignment="1">
      <alignment horizontal="center" vertical="center" textRotation="90" wrapText="1"/>
    </xf>
    <xf numFmtId="0" fontId="22" fillId="34" borderId="16" xfId="0" applyFont="1" applyFill="1" applyBorder="1" applyAlignment="1">
      <alignment horizontal="center" vertical="center" textRotation="90" wrapText="1"/>
    </xf>
    <xf numFmtId="0" fontId="22" fillId="38" borderId="16" xfId="0" applyFont="1" applyFill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22" fillId="35" borderId="0" xfId="0" applyFont="1" applyFill="1" applyBorder="1" applyAlignment="1">
      <alignment horizontal="center" vertical="center" textRotation="90" wrapText="1"/>
    </xf>
    <xf numFmtId="0" fontId="22" fillId="34" borderId="0" xfId="0" applyFont="1" applyFill="1" applyBorder="1" applyAlignment="1">
      <alignment horizontal="center" vertical="center" textRotation="90" wrapText="1"/>
    </xf>
    <xf numFmtId="0" fontId="22" fillId="38" borderId="0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22" fillId="39" borderId="17" xfId="0" applyFont="1" applyFill="1" applyBorder="1" applyAlignment="1" applyProtection="1">
      <alignment horizontal="center" vertical="center" wrapText="1"/>
      <protection/>
    </xf>
    <xf numFmtId="0" fontId="22" fillId="38" borderId="17" xfId="0" applyFont="1" applyFill="1" applyBorder="1" applyAlignment="1" applyProtection="1">
      <alignment horizontal="center" vertical="center" wrapText="1"/>
      <protection/>
    </xf>
    <xf numFmtId="0" fontId="22" fillId="38" borderId="18" xfId="0" applyFont="1" applyFill="1" applyBorder="1" applyAlignment="1" applyProtection="1">
      <alignment horizontal="center" vertical="center" wrapText="1"/>
      <protection/>
    </xf>
    <xf numFmtId="0" fontId="22" fillId="35" borderId="18" xfId="0" applyFont="1" applyFill="1" applyBorder="1" applyAlignment="1">
      <alignment horizontal="center" vertical="center"/>
    </xf>
    <xf numFmtId="0" fontId="22" fillId="34" borderId="17" xfId="0" applyFont="1" applyFill="1" applyBorder="1" applyAlignment="1" applyProtection="1">
      <alignment vertical="center" wrapText="1"/>
      <protection hidden="1"/>
    </xf>
    <xf numFmtId="0" fontId="22" fillId="35" borderId="17" xfId="0" applyFont="1" applyFill="1" applyBorder="1" applyAlignment="1" applyProtection="1">
      <alignment vertical="center" wrapText="1"/>
      <protection hidden="1"/>
    </xf>
    <xf numFmtId="0" fontId="22" fillId="38" borderId="17" xfId="0" applyFont="1" applyFill="1" applyBorder="1" applyAlignment="1" applyProtection="1">
      <alignment vertical="center" wrapText="1"/>
      <protection hidden="1"/>
    </xf>
    <xf numFmtId="0" fontId="2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2" fontId="4" fillId="0" borderId="19" xfId="0" applyNumberFormat="1" applyFont="1" applyBorder="1" applyAlignment="1" applyProtection="1">
      <alignment vertical="top"/>
      <protection/>
    </xf>
    <xf numFmtId="0" fontId="4" fillId="39" borderId="12" xfId="0" applyFont="1" applyFill="1" applyBorder="1" applyAlignment="1">
      <alignment vertical="top" wrapText="1"/>
    </xf>
    <xf numFmtId="4" fontId="4" fillId="39" borderId="12" xfId="0" applyNumberFormat="1" applyFont="1" applyFill="1" applyBorder="1" applyAlignment="1" applyProtection="1">
      <alignment vertical="top"/>
      <protection/>
    </xf>
    <xf numFmtId="182" fontId="4" fillId="39" borderId="12" xfId="0" applyNumberFormat="1" applyFont="1" applyFill="1" applyBorder="1" applyAlignment="1" applyProtection="1">
      <alignment vertical="top"/>
      <protection/>
    </xf>
    <xf numFmtId="2" fontId="4" fillId="39" borderId="12" xfId="0" applyNumberFormat="1" applyFont="1" applyFill="1" applyBorder="1" applyAlignment="1" applyProtection="1">
      <alignment vertical="top"/>
      <protection/>
    </xf>
    <xf numFmtId="180" fontId="4" fillId="39" borderId="12" xfId="0" applyNumberFormat="1" applyFont="1" applyFill="1" applyBorder="1" applyAlignment="1" applyProtection="1">
      <alignment vertical="top"/>
      <protection/>
    </xf>
    <xf numFmtId="0" fontId="4" fillId="39" borderId="13" xfId="0" applyFont="1" applyFill="1" applyBorder="1" applyAlignment="1" applyProtection="1">
      <alignment vertical="top" wrapText="1"/>
      <protection/>
    </xf>
    <xf numFmtId="0" fontId="7" fillId="39" borderId="14" xfId="0" applyFont="1" applyFill="1" applyBorder="1" applyAlignment="1">
      <alignment horizontal="center" vertical="top" wrapText="1"/>
    </xf>
    <xf numFmtId="3" fontId="7" fillId="39" borderId="14" xfId="0" applyNumberFormat="1" applyFont="1" applyFill="1" applyBorder="1" applyAlignment="1" applyProtection="1">
      <alignment horizontal="center" vertical="top"/>
      <protection/>
    </xf>
    <xf numFmtId="3" fontId="7" fillId="39" borderId="14" xfId="0" applyNumberFormat="1" applyFont="1" applyFill="1" applyBorder="1" applyAlignment="1" applyProtection="1">
      <alignment horizontal="center" vertical="top" wrapText="1"/>
      <protection/>
    </xf>
    <xf numFmtId="3" fontId="7" fillId="39" borderId="20" xfId="0" applyNumberFormat="1" applyFont="1" applyFill="1" applyBorder="1" applyAlignment="1" applyProtection="1">
      <alignment horizontal="center" vertical="top"/>
      <protection/>
    </xf>
    <xf numFmtId="0" fontId="8" fillId="39" borderId="0" xfId="0" applyFont="1" applyFill="1" applyAlignment="1">
      <alignment horizontal="center" vertical="center" textRotation="90" wrapText="1"/>
    </xf>
    <xf numFmtId="2" fontId="8" fillId="39" borderId="10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5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0" xfId="0" applyFont="1" applyFill="1" applyAlignment="1">
      <alignment horizontal="center" vertical="center"/>
    </xf>
    <xf numFmtId="2" fontId="8" fillId="39" borderId="10" xfId="0" applyNumberFormat="1" applyFont="1" applyFill="1" applyBorder="1" applyAlignment="1">
      <alignment horizontal="center" vertical="center"/>
    </xf>
    <xf numFmtId="2" fontId="8" fillId="39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9" borderId="10" xfId="0" applyFont="1" applyFill="1" applyBorder="1" applyAlignment="1" applyProtection="1">
      <alignment horizontal="center" vertical="center" wrapText="1"/>
      <protection hidden="1"/>
    </xf>
    <xf numFmtId="4" fontId="4" fillId="39" borderId="10" xfId="0" applyNumberFormat="1" applyFont="1" applyFill="1" applyBorder="1" applyAlignment="1" applyProtection="1">
      <alignment horizontal="center" vertical="top"/>
      <protection/>
    </xf>
    <xf numFmtId="180" fontId="4" fillId="39" borderId="10" xfId="0" applyNumberFormat="1" applyFont="1" applyFill="1" applyBorder="1" applyAlignment="1" applyProtection="1">
      <alignment horizontal="center" vertical="top"/>
      <protection/>
    </xf>
    <xf numFmtId="182" fontId="4" fillId="39" borderId="10" xfId="0" applyNumberFormat="1" applyFont="1" applyFill="1" applyBorder="1" applyAlignment="1" applyProtection="1">
      <alignment horizontal="center" vertical="top"/>
      <protection/>
    </xf>
    <xf numFmtId="0" fontId="13" fillId="39" borderId="10" xfId="0" applyFont="1" applyFill="1" applyBorder="1" applyAlignment="1">
      <alignment vertical="top"/>
    </xf>
    <xf numFmtId="0" fontId="14" fillId="39" borderId="10" xfId="0" applyFont="1" applyFill="1" applyBorder="1" applyAlignment="1" applyProtection="1">
      <alignment vertical="top" wrapText="1"/>
      <protection/>
    </xf>
    <xf numFmtId="0" fontId="14" fillId="39" borderId="10" xfId="0" applyFont="1" applyFill="1" applyBorder="1" applyAlignment="1">
      <alignment vertical="top" wrapText="1"/>
    </xf>
    <xf numFmtId="180" fontId="7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>
      <alignment vertical="top" wrapText="1"/>
    </xf>
    <xf numFmtId="182" fontId="7" fillId="39" borderId="10" xfId="0" applyNumberFormat="1" applyFont="1" applyFill="1" applyBorder="1" applyAlignment="1">
      <alignment vertical="top" wrapText="1"/>
    </xf>
    <xf numFmtId="2" fontId="7" fillId="39" borderId="10" xfId="0" applyNumberFormat="1" applyFont="1" applyFill="1" applyBorder="1" applyAlignment="1">
      <alignment horizontal="center" vertical="top" wrapText="1"/>
    </xf>
    <xf numFmtId="180" fontId="14" fillId="39" borderId="10" xfId="0" applyNumberFormat="1" applyFont="1" applyFill="1" applyBorder="1" applyAlignment="1">
      <alignment vertical="top" wrapText="1"/>
    </xf>
    <xf numFmtId="4" fontId="14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horizontal="center" vertical="top"/>
      <protection/>
    </xf>
    <xf numFmtId="0" fontId="18" fillId="39" borderId="10" xfId="0" applyFont="1" applyFill="1" applyBorder="1" applyAlignment="1">
      <alignment vertical="top" wrapText="1"/>
    </xf>
    <xf numFmtId="180" fontId="3" fillId="39" borderId="10" xfId="0" applyNumberFormat="1" applyFont="1" applyFill="1" applyBorder="1" applyAlignment="1">
      <alignment vertical="top" wrapText="1"/>
    </xf>
    <xf numFmtId="2" fontId="66" fillId="0" borderId="12" xfId="0" applyNumberFormat="1" applyFont="1" applyFill="1" applyBorder="1" applyAlignment="1">
      <alignment horizontal="center" vertical="center" wrapText="1"/>
    </xf>
    <xf numFmtId="2" fontId="14" fillId="39" borderId="10" xfId="0" applyNumberFormat="1" applyFont="1" applyFill="1" applyBorder="1" applyAlignment="1">
      <alignment vertical="top" wrapText="1"/>
    </xf>
    <xf numFmtId="4" fontId="0" fillId="39" borderId="0" xfId="0" applyNumberFormat="1" applyFill="1" applyAlignment="1">
      <alignment/>
    </xf>
    <xf numFmtId="2" fontId="0" fillId="39" borderId="10" xfId="0" applyNumberFormat="1" applyFill="1" applyBorder="1" applyAlignment="1">
      <alignment/>
    </xf>
    <xf numFmtId="3" fontId="5" fillId="39" borderId="10" xfId="0" applyNumberFormat="1" applyFont="1" applyFill="1" applyBorder="1" applyAlignment="1" applyProtection="1">
      <alignment horizontal="center" vertical="top"/>
      <protection/>
    </xf>
    <xf numFmtId="0" fontId="14" fillId="0" borderId="21" xfId="0" applyFont="1" applyBorder="1" applyAlignment="1">
      <alignment horizontal="center" vertical="top" wrapText="1"/>
    </xf>
    <xf numFmtId="2" fontId="67" fillId="0" borderId="0" xfId="0" applyNumberFormat="1" applyFont="1" applyAlignment="1">
      <alignment/>
    </xf>
    <xf numFmtId="2" fontId="68" fillId="0" borderId="10" xfId="0" applyNumberFormat="1" applyFont="1" applyBorder="1" applyAlignment="1" applyProtection="1">
      <alignment vertical="top"/>
      <protection/>
    </xf>
    <xf numFmtId="4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24" fillId="0" borderId="12" xfId="0" applyFont="1" applyBorder="1" applyAlignment="1">
      <alignment vertical="top" wrapText="1"/>
    </xf>
    <xf numFmtId="3" fontId="7" fillId="39" borderId="10" xfId="0" applyNumberFormat="1" applyFont="1" applyFill="1" applyBorder="1" applyAlignment="1" applyProtection="1">
      <alignment horizontal="center" vertical="top" wrapText="1"/>
      <protection/>
    </xf>
    <xf numFmtId="3" fontId="7" fillId="39" borderId="10" xfId="0" applyNumberFormat="1" applyFont="1" applyFill="1" applyBorder="1" applyAlignment="1" applyProtection="1">
      <alignment horizontal="center" vertical="top"/>
      <protection/>
    </xf>
    <xf numFmtId="1" fontId="7" fillId="39" borderId="10" xfId="0" applyNumberFormat="1" applyFont="1" applyFill="1" applyBorder="1" applyAlignment="1" applyProtection="1">
      <alignment horizontal="center" vertical="top"/>
      <protection/>
    </xf>
    <xf numFmtId="180" fontId="7" fillId="39" borderId="10" xfId="0" applyNumberFormat="1" applyFont="1" applyFill="1" applyBorder="1" applyAlignment="1" applyProtection="1">
      <alignment horizontal="center" vertical="top"/>
      <protection/>
    </xf>
    <xf numFmtId="1" fontId="7" fillId="39" borderId="10" xfId="0" applyNumberFormat="1" applyFont="1" applyFill="1" applyBorder="1" applyAlignment="1" applyProtection="1">
      <alignment vertical="top"/>
      <protection/>
    </xf>
    <xf numFmtId="1" fontId="7" fillId="0" borderId="10" xfId="0" applyNumberFormat="1" applyFont="1" applyFill="1" applyBorder="1" applyAlignment="1" applyProtection="1">
      <alignment vertical="top"/>
      <protection/>
    </xf>
    <xf numFmtId="4" fontId="10" fillId="39" borderId="10" xfId="0" applyNumberFormat="1" applyFont="1" applyFill="1" applyBorder="1" applyAlignment="1" applyProtection="1">
      <alignment vertical="top"/>
      <protection/>
    </xf>
    <xf numFmtId="0" fontId="14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vertical="top" wrapText="1"/>
    </xf>
    <xf numFmtId="2" fontId="8" fillId="41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3" fontId="10" fillId="39" borderId="10" xfId="0" applyNumberFormat="1" applyFont="1" applyFill="1" applyBorder="1" applyAlignment="1" applyProtection="1">
      <alignment vertical="top"/>
      <protection/>
    </xf>
    <xf numFmtId="1" fontId="10" fillId="39" borderId="10" xfId="0" applyNumberFormat="1" applyFont="1" applyFill="1" applyBorder="1" applyAlignment="1" applyProtection="1">
      <alignment vertical="top"/>
      <protection/>
    </xf>
    <xf numFmtId="2" fontId="10" fillId="39" borderId="10" xfId="0" applyNumberFormat="1" applyFont="1" applyFill="1" applyBorder="1" applyAlignment="1" applyProtection="1">
      <alignment vertical="top"/>
      <protection/>
    </xf>
    <xf numFmtId="180" fontId="10" fillId="39" borderId="10" xfId="0" applyNumberFormat="1" applyFont="1" applyFill="1" applyBorder="1" applyAlignment="1" applyProtection="1">
      <alignment vertical="top"/>
      <protection/>
    </xf>
    <xf numFmtId="1" fontId="10" fillId="39" borderId="10" xfId="0" applyNumberFormat="1" applyFont="1" applyFill="1" applyBorder="1" applyAlignment="1" applyProtection="1">
      <alignment vertical="top" wrapText="1"/>
      <protection/>
    </xf>
    <xf numFmtId="182" fontId="10" fillId="39" borderId="10" xfId="0" applyNumberFormat="1" applyFont="1" applyFill="1" applyBorder="1" applyAlignment="1" applyProtection="1">
      <alignment vertical="top"/>
      <protection/>
    </xf>
    <xf numFmtId="3" fontId="10" fillId="39" borderId="10" xfId="0" applyNumberFormat="1" applyFont="1" applyFill="1" applyBorder="1" applyAlignment="1" applyProtection="1">
      <alignment horizontal="left" vertical="top" indent="1"/>
      <protection/>
    </xf>
    <xf numFmtId="3" fontId="10" fillId="39" borderId="1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vertical="top"/>
    </xf>
    <xf numFmtId="2" fontId="11" fillId="0" borderId="10" xfId="0" applyNumberFormat="1" applyFont="1" applyBorder="1" applyAlignment="1">
      <alignment vertical="top"/>
    </xf>
    <xf numFmtId="4" fontId="26" fillId="39" borderId="10" xfId="0" applyNumberFormat="1" applyFont="1" applyFill="1" applyBorder="1" applyAlignment="1" applyProtection="1">
      <alignment vertical="top"/>
      <protection/>
    </xf>
    <xf numFmtId="4" fontId="10" fillId="39" borderId="10" xfId="0" applyNumberFormat="1" applyFont="1" applyFill="1" applyBorder="1" applyAlignment="1" applyProtection="1">
      <alignment horizontal="right" vertical="top"/>
      <protection/>
    </xf>
    <xf numFmtId="2" fontId="66" fillId="0" borderId="22" xfId="0" applyNumberFormat="1" applyFont="1" applyFill="1" applyBorder="1" applyAlignment="1">
      <alignment horizontal="center" wrapText="1"/>
    </xf>
    <xf numFmtId="2" fontId="66" fillId="0" borderId="23" xfId="0" applyNumberFormat="1" applyFont="1" applyFill="1" applyBorder="1" applyAlignment="1">
      <alignment horizontal="center" wrapText="1"/>
    </xf>
    <xf numFmtId="2" fontId="66" fillId="0" borderId="24" xfId="0" applyNumberFormat="1" applyFont="1" applyFill="1" applyBorder="1" applyAlignment="1">
      <alignment horizontal="center" wrapText="1"/>
    </xf>
    <xf numFmtId="2" fontId="66" fillId="0" borderId="19" xfId="0" applyNumberFormat="1" applyFont="1" applyFill="1" applyBorder="1" applyAlignment="1">
      <alignment horizontal="center" wrapText="1"/>
    </xf>
    <xf numFmtId="0" fontId="22" fillId="39" borderId="15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textRotation="90" wrapText="1"/>
    </xf>
    <xf numFmtId="0" fontId="23" fillId="39" borderId="11" xfId="0" applyFont="1" applyFill="1" applyBorder="1" applyAlignment="1">
      <alignment horizontal="center" vertical="center" textRotation="90" wrapText="1"/>
    </xf>
    <xf numFmtId="0" fontId="23" fillId="39" borderId="12" xfId="0" applyFont="1" applyFill="1" applyBorder="1" applyAlignment="1">
      <alignment horizontal="center" vertical="center" textRotation="90" wrapText="1"/>
    </xf>
    <xf numFmtId="0" fontId="22" fillId="39" borderId="26" xfId="0" applyFont="1" applyFill="1" applyBorder="1" applyAlignment="1" applyProtection="1">
      <alignment horizontal="center" vertical="center" wrapText="1"/>
      <protection hidden="1"/>
    </xf>
    <xf numFmtId="0" fontId="22" fillId="39" borderId="27" xfId="0" applyFont="1" applyFill="1" applyBorder="1" applyAlignment="1" applyProtection="1">
      <alignment horizontal="center" vertical="center" wrapText="1"/>
      <protection hidden="1"/>
    </xf>
    <xf numFmtId="0" fontId="22" fillId="39" borderId="28" xfId="0" applyFont="1" applyFill="1" applyBorder="1" applyAlignment="1" applyProtection="1">
      <alignment horizontal="center" vertical="center" wrapText="1"/>
      <protection hidden="1"/>
    </xf>
    <xf numFmtId="0" fontId="66" fillId="39" borderId="15" xfId="0" applyFont="1" applyFill="1" applyBorder="1" applyAlignment="1">
      <alignment horizontal="center" vertical="center" textRotation="90" wrapText="1"/>
    </xf>
    <xf numFmtId="0" fontId="66" fillId="39" borderId="12" xfId="0" applyFont="1" applyFill="1" applyBorder="1" applyAlignment="1">
      <alignment horizontal="center" vertical="center" textRotation="90" wrapText="1"/>
    </xf>
    <xf numFmtId="0" fontId="19" fillId="39" borderId="15" xfId="0" applyFont="1" applyFill="1" applyBorder="1" applyAlignment="1">
      <alignment horizontal="center" vertical="center" textRotation="90" wrapText="1"/>
    </xf>
    <xf numFmtId="0" fontId="19" fillId="39" borderId="12" xfId="0" applyFont="1" applyFill="1" applyBorder="1" applyAlignment="1">
      <alignment horizontal="center" vertical="center" textRotation="90" wrapText="1"/>
    </xf>
    <xf numFmtId="0" fontId="22" fillId="39" borderId="15" xfId="0" applyFont="1" applyFill="1" applyBorder="1" applyAlignment="1">
      <alignment horizontal="center" vertical="center" textRotation="90" wrapText="1"/>
    </xf>
    <xf numFmtId="0" fontId="22" fillId="39" borderId="12" xfId="0" applyFont="1" applyFill="1" applyBorder="1" applyAlignment="1">
      <alignment horizontal="center" vertical="center" textRotation="90" wrapText="1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22" fillId="39" borderId="28" xfId="0" applyFont="1" applyFill="1" applyBorder="1" applyAlignment="1">
      <alignment horizontal="center" vertical="center" wrapText="1"/>
    </xf>
    <xf numFmtId="0" fontId="19" fillId="41" borderId="25" xfId="0" applyFont="1" applyFill="1" applyBorder="1" applyAlignment="1" applyProtection="1">
      <alignment horizontal="center" vertical="center" textRotation="90" wrapText="1"/>
      <protection hidden="1"/>
    </xf>
    <xf numFmtId="0" fontId="19" fillId="41" borderId="11" xfId="0" applyFont="1" applyFill="1" applyBorder="1" applyAlignment="1" applyProtection="1">
      <alignment horizontal="center" vertical="center" textRotation="90" wrapText="1"/>
      <protection hidden="1"/>
    </xf>
    <xf numFmtId="0" fontId="19" fillId="41" borderId="12" xfId="0" applyFont="1" applyFill="1" applyBorder="1" applyAlignment="1" applyProtection="1">
      <alignment horizontal="center" vertical="center" textRotation="90" wrapText="1"/>
      <protection hidden="1"/>
    </xf>
    <xf numFmtId="0" fontId="19" fillId="39" borderId="15" xfId="0" applyFont="1" applyFill="1" applyBorder="1" applyAlignment="1" applyProtection="1">
      <alignment horizontal="center" vertical="center" wrapText="1"/>
      <protection hidden="1"/>
    </xf>
    <xf numFmtId="0" fontId="19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21" xfId="0" applyFont="1" applyFill="1" applyBorder="1" applyAlignment="1" applyProtection="1">
      <alignment horizontal="center" vertical="center" wrapText="1"/>
      <protection hidden="1"/>
    </xf>
    <xf numFmtId="0" fontId="22" fillId="39" borderId="29" xfId="0" applyFont="1" applyFill="1" applyBorder="1" applyAlignment="1" applyProtection="1">
      <alignment horizontal="center" vertical="center" wrapText="1"/>
      <protection hidden="1"/>
    </xf>
    <xf numFmtId="0" fontId="22" fillId="39" borderId="30" xfId="0" applyFont="1" applyFill="1" applyBorder="1" applyAlignment="1" applyProtection="1">
      <alignment horizontal="center" vertical="center" wrapText="1"/>
      <protection hidden="1"/>
    </xf>
    <xf numFmtId="0" fontId="22" fillId="39" borderId="15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2" xfId="0" applyFont="1" applyFill="1" applyBorder="1" applyAlignment="1" applyProtection="1">
      <alignment horizontal="center" vertical="center" textRotation="90" wrapText="1"/>
      <protection hidden="1"/>
    </xf>
    <xf numFmtId="0" fontId="22" fillId="39" borderId="31" xfId="0" applyFont="1" applyFill="1" applyBorder="1" applyAlignment="1" applyProtection="1">
      <alignment horizontal="center" vertical="center" wrapText="1"/>
      <protection hidden="1"/>
    </xf>
    <xf numFmtId="0" fontId="16" fillId="39" borderId="0" xfId="0" applyFont="1" applyFill="1" applyBorder="1" applyAlignment="1" applyProtection="1">
      <alignment horizontal="left" vertical="center" wrapText="1"/>
      <protection locked="0"/>
    </xf>
    <xf numFmtId="0" fontId="19" fillId="39" borderId="26" xfId="0" applyFont="1" applyFill="1" applyBorder="1" applyAlignment="1" applyProtection="1">
      <alignment horizontal="center" vertical="center" wrapText="1"/>
      <protection hidden="1"/>
    </xf>
    <xf numFmtId="0" fontId="19" fillId="39" borderId="27" xfId="0" applyFont="1" applyFill="1" applyBorder="1" applyAlignment="1" applyProtection="1">
      <alignment horizontal="center" vertical="center" wrapText="1"/>
      <protection hidden="1"/>
    </xf>
    <xf numFmtId="0" fontId="19" fillId="39" borderId="28" xfId="0" applyFont="1" applyFill="1" applyBorder="1" applyAlignment="1" applyProtection="1">
      <alignment horizontal="center" vertical="center" wrapText="1"/>
      <protection hidden="1"/>
    </xf>
    <xf numFmtId="0" fontId="22" fillId="39" borderId="32" xfId="0" applyFont="1" applyFill="1" applyBorder="1" applyAlignment="1">
      <alignment horizontal="center" vertical="center" wrapText="1"/>
    </xf>
    <xf numFmtId="0" fontId="22" fillId="39" borderId="33" xfId="0" applyFont="1" applyFill="1" applyBorder="1" applyAlignment="1">
      <alignment horizontal="center" vertical="center" wrapText="1"/>
    </xf>
    <xf numFmtId="0" fontId="22" fillId="39" borderId="34" xfId="0" applyFont="1" applyFill="1" applyBorder="1" applyAlignment="1">
      <alignment horizontal="center" vertical="center" wrapText="1"/>
    </xf>
    <xf numFmtId="0" fontId="22" fillId="39" borderId="15" xfId="0" applyFont="1" applyFill="1" applyBorder="1" applyAlignment="1" applyProtection="1">
      <alignment horizontal="center" vertical="center" wrapText="1"/>
      <protection hidden="1"/>
    </xf>
    <xf numFmtId="0" fontId="22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25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0" fontId="22" fillId="39" borderId="35" xfId="0" applyFont="1" applyFill="1" applyBorder="1" applyAlignment="1">
      <alignment horizontal="center" vertical="center" wrapText="1"/>
    </xf>
    <xf numFmtId="0" fontId="8" fillId="39" borderId="36" xfId="0" applyFont="1" applyFill="1" applyBorder="1" applyAlignment="1" applyProtection="1">
      <alignment horizontal="center" vertical="center" wrapText="1"/>
      <protection hidden="1"/>
    </xf>
    <xf numFmtId="0" fontId="8" fillId="39" borderId="37" xfId="0" applyFont="1" applyFill="1" applyBorder="1" applyAlignment="1" applyProtection="1">
      <alignment horizontal="center" vertical="center" wrapText="1"/>
      <protection hidden="1"/>
    </xf>
    <xf numFmtId="0" fontId="8" fillId="39" borderId="24" xfId="0" applyFont="1" applyFill="1" applyBorder="1" applyAlignment="1" applyProtection="1">
      <alignment horizontal="center" vertical="center" wrapText="1"/>
      <protection hidden="1"/>
    </xf>
    <xf numFmtId="0" fontId="8" fillId="39" borderId="19" xfId="0" applyFont="1" applyFill="1" applyBorder="1" applyAlignment="1" applyProtection="1">
      <alignment horizontal="center" vertical="center" wrapText="1"/>
      <protection hidden="1"/>
    </xf>
    <xf numFmtId="0" fontId="8" fillId="39" borderId="29" xfId="0" applyFont="1" applyFill="1" applyBorder="1" applyAlignment="1" applyProtection="1">
      <alignment horizontal="center" vertical="center" wrapText="1"/>
      <protection hidden="1"/>
    </xf>
    <xf numFmtId="0" fontId="8" fillId="39" borderId="31" xfId="0" applyFont="1" applyFill="1" applyBorder="1" applyAlignment="1" applyProtection="1">
      <alignment horizontal="center" vertical="center" wrapText="1"/>
      <protection hidden="1"/>
    </xf>
    <xf numFmtId="2" fontId="8" fillId="39" borderId="15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1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39" borderId="38" xfId="0" applyFont="1" applyFill="1" applyBorder="1" applyAlignment="1" applyProtection="1">
      <alignment horizontal="center" vertical="center" wrapText="1"/>
      <protection hidden="1"/>
    </xf>
    <xf numFmtId="0" fontId="8" fillId="39" borderId="39" xfId="0" applyFont="1" applyFill="1" applyBorder="1" applyAlignment="1" applyProtection="1">
      <alignment horizontal="center" vertical="center" wrapText="1"/>
      <protection hidden="1"/>
    </xf>
    <xf numFmtId="0" fontId="8" fillId="39" borderId="15" xfId="0" applyFont="1" applyFill="1" applyBorder="1" applyAlignment="1" applyProtection="1">
      <alignment horizontal="center" vertical="center" textRotation="90" wrapText="1"/>
      <protection hidden="1"/>
    </xf>
    <xf numFmtId="0" fontId="8" fillId="39" borderId="12" xfId="0" applyFont="1" applyFill="1" applyBorder="1" applyAlignment="1" applyProtection="1">
      <alignment horizontal="center" vertical="center" textRotation="90" wrapText="1"/>
      <protection hidden="1"/>
    </xf>
    <xf numFmtId="2" fontId="8" fillId="39" borderId="15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29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30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40" xfId="0" applyFont="1" applyFill="1" applyBorder="1" applyAlignment="1" applyProtection="1">
      <alignment horizontal="center" vertical="center" wrapText="1"/>
      <protection hidden="1"/>
    </xf>
    <xf numFmtId="0" fontId="8" fillId="39" borderId="41" xfId="0" applyFont="1" applyFill="1" applyBorder="1" applyAlignment="1" applyProtection="1">
      <alignment horizontal="center" vertical="center" wrapText="1"/>
      <protection hidden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2" fontId="8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15" xfId="0" applyFont="1" applyFill="1" applyBorder="1" applyAlignment="1" applyProtection="1">
      <alignment horizontal="center" vertical="center" wrapText="1"/>
      <protection hidden="1"/>
    </xf>
    <xf numFmtId="0" fontId="8" fillId="39" borderId="12" xfId="0" applyFont="1" applyFill="1" applyBorder="1" applyAlignment="1" applyProtection="1">
      <alignment horizontal="center" vertical="center" wrapText="1"/>
      <protection hidden="1"/>
    </xf>
    <xf numFmtId="0" fontId="8" fillId="39" borderId="30" xfId="0" applyFont="1" applyFill="1" applyBorder="1" applyAlignment="1" applyProtection="1">
      <alignment horizontal="center" vertical="center" wrapText="1"/>
      <protection hidden="1"/>
    </xf>
    <xf numFmtId="2" fontId="8" fillId="41" borderId="15" xfId="0" applyNumberFormat="1" applyFont="1" applyFill="1" applyBorder="1" applyAlignment="1" applyProtection="1">
      <alignment horizontal="center" vertical="center" wrapText="1"/>
      <protection hidden="1"/>
    </xf>
    <xf numFmtId="2" fontId="8" fillId="41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 applyProtection="1">
      <alignment horizontal="center" vertical="center" wrapText="1"/>
      <protection hidden="1"/>
    </xf>
    <xf numFmtId="0" fontId="20" fillId="39" borderId="40" xfId="0" applyFont="1" applyFill="1" applyBorder="1" applyAlignment="1" applyProtection="1">
      <alignment horizontal="center" vertical="center" wrapText="1"/>
      <protection hidden="1"/>
    </xf>
    <xf numFmtId="0" fontId="20" fillId="39" borderId="39" xfId="0" applyFont="1" applyFill="1" applyBorder="1" applyAlignment="1" applyProtection="1">
      <alignment horizontal="center" vertical="center" wrapText="1"/>
      <protection hidden="1"/>
    </xf>
    <xf numFmtId="0" fontId="20" fillId="39" borderId="0" xfId="0" applyFont="1" applyFill="1" applyBorder="1" applyAlignment="1" applyProtection="1">
      <alignment horizontal="center" vertical="center" wrapText="1"/>
      <protection hidden="1"/>
    </xf>
    <xf numFmtId="0" fontId="20" fillId="39" borderId="37" xfId="0" applyFont="1" applyFill="1" applyBorder="1" applyAlignment="1" applyProtection="1">
      <alignment horizontal="center" vertical="center" wrapText="1"/>
      <protection hidden="1"/>
    </xf>
    <xf numFmtId="0" fontId="20" fillId="39" borderId="41" xfId="0" applyFont="1" applyFill="1" applyBorder="1" applyAlignment="1" applyProtection="1">
      <alignment horizontal="center" vertical="center" wrapText="1"/>
      <protection hidden="1"/>
    </xf>
    <xf numFmtId="0" fontId="20" fillId="39" borderId="19" xfId="0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 applyProtection="1">
      <alignment horizontal="center" vertical="center" textRotation="90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b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pr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ot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e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ov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ke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md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pr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pr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mi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vo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uy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pr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ro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su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ta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uc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na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vi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ra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so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k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zab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cs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kar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is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r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ob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kav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ger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ked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a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z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so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m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e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ed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КО"/>
      <sheetName val="ОДП"/>
      <sheetName val="ОССО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 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10.113201267995539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Лист1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15.131926162663422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Проверочная табл. ОССО"/>
      <sheetName val="Гос.задание"/>
      <sheetName val="Кол-во обсл-х инв-в"/>
      <sheetName val="Кол-во обсл-х инв-в 2013"/>
      <sheetName val="анализ ОССО 9 м-в  2013"/>
      <sheetName val="анализ ОССО 3 кв.2013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18.088794322814255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BM55"/>
  <sheetViews>
    <sheetView zoomScale="75" zoomScaleNormal="75" zoomScaleSheetLayoutView="85" zoomScalePageLayoutView="0" workbookViewId="0" topLeftCell="A1">
      <pane xSplit="2" ySplit="8" topLeftCell="O9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Q50" sqref="AQ50"/>
    </sheetView>
  </sheetViews>
  <sheetFormatPr defaultColWidth="9.00390625" defaultRowHeight="12.75"/>
  <cols>
    <col min="1" max="1" width="3.625" style="0" customWidth="1"/>
    <col min="2" max="2" width="14.00390625" style="0" customWidth="1"/>
    <col min="3" max="3" width="6.375" style="0" customWidth="1"/>
    <col min="4" max="4" width="5.625" style="0" customWidth="1"/>
    <col min="5" max="5" width="6.00390625" style="0" customWidth="1"/>
    <col min="6" max="6" width="9.75390625" style="0" customWidth="1"/>
    <col min="7" max="11" width="5.50390625" style="0" customWidth="1"/>
    <col min="12" max="12" width="5.875" style="0" customWidth="1"/>
    <col min="13" max="13" width="10.625" style="0" customWidth="1"/>
    <col min="14" max="14" width="7.50390625" style="0" customWidth="1"/>
    <col min="15" max="15" width="9.125" style="0" customWidth="1"/>
    <col min="16" max="16" width="10.875" style="0" customWidth="1"/>
    <col min="17" max="17" width="10.50390625" style="0" customWidth="1"/>
    <col min="18" max="18" width="5.625" style="0" customWidth="1"/>
    <col min="19" max="19" width="6.00390625" style="0" customWidth="1"/>
    <col min="20" max="20" width="6.125" style="0" customWidth="1"/>
    <col min="21" max="21" width="9.125" style="0" customWidth="1"/>
    <col min="22" max="22" width="7.875" style="0" customWidth="1"/>
    <col min="23" max="23" width="8.625" style="0" customWidth="1"/>
    <col min="24" max="24" width="7.50390625" style="0" customWidth="1"/>
    <col min="25" max="25" width="5.875" style="0" customWidth="1"/>
    <col min="26" max="26" width="9.50390625" style="0" customWidth="1"/>
    <col min="27" max="27" width="10.50390625" style="0" customWidth="1"/>
    <col min="28" max="28" width="10.875" style="0" customWidth="1"/>
    <col min="29" max="29" width="7.00390625" style="0" customWidth="1"/>
    <col min="30" max="30" width="9.50390625" style="0" customWidth="1"/>
    <col min="31" max="31" width="7.50390625" style="0" customWidth="1"/>
    <col min="32" max="32" width="6.375" style="0" customWidth="1"/>
    <col min="33" max="33" width="5.50390625" style="0" customWidth="1"/>
    <col min="34" max="34" width="4.375" style="0" customWidth="1"/>
    <col min="35" max="36" width="6.625" style="0" customWidth="1"/>
    <col min="37" max="37" width="7.375" style="0" customWidth="1"/>
    <col min="38" max="38" width="6.50390625" style="0" customWidth="1"/>
    <col min="39" max="39" width="7.125" style="0" customWidth="1"/>
    <col min="40" max="40" width="14.125" style="0" customWidth="1"/>
    <col min="41" max="41" width="14.375" style="32" customWidth="1"/>
    <col min="42" max="42" width="9.50390625" style="32" customWidth="1"/>
    <col min="43" max="43" width="10.50390625" style="32" customWidth="1"/>
    <col min="44" max="44" width="12.875" style="0" customWidth="1"/>
    <col min="45" max="45" width="7.50390625" style="0" hidden="1" customWidth="1"/>
    <col min="46" max="46" width="9.00390625" style="0" hidden="1" customWidth="1"/>
    <col min="47" max="47" width="9.875" style="0" hidden="1" customWidth="1"/>
    <col min="48" max="49" width="10.00390625" style="0" hidden="1" customWidth="1"/>
    <col min="50" max="51" width="9.875" style="0" hidden="1" customWidth="1"/>
    <col min="52" max="53" width="8.875" style="32" hidden="1" customWidth="1"/>
    <col min="54" max="54" width="10.00390625" style="15" hidden="1" customWidth="1"/>
    <col min="55" max="55" width="10.625" style="32" hidden="1" customWidth="1"/>
    <col min="56" max="58" width="10.625" style="49" hidden="1" customWidth="1"/>
    <col min="59" max="60" width="10.625" style="15" hidden="1" customWidth="1"/>
    <col min="61" max="61" width="10.125" style="0" hidden="1" customWidth="1"/>
    <col min="62" max="62" width="9.00390625" style="0" hidden="1" customWidth="1"/>
    <col min="63" max="65" width="0" style="0" hidden="1" customWidth="1"/>
    <col min="66" max="66" width="9.00390625" style="0" hidden="1" customWidth="1"/>
    <col min="67" max="67" width="0" style="0" hidden="1" customWidth="1"/>
    <col min="68" max="68" width="9.00390625" style="0" hidden="1" customWidth="1"/>
    <col min="69" max="69" width="0" style="0" hidden="1" customWidth="1"/>
    <col min="70" max="70" width="9.00390625" style="0" hidden="1" customWidth="1"/>
    <col min="71" max="80" width="0" style="0" hidden="1" customWidth="1"/>
    <col min="81" max="81" width="1.625" style="0" customWidth="1"/>
  </cols>
  <sheetData>
    <row r="2" spans="1:51" ht="33.75" customHeight="1">
      <c r="A2" s="233" t="s">
        <v>220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51"/>
      <c r="AU2" s="51"/>
      <c r="AV2" s="51"/>
      <c r="AW2" s="51"/>
      <c r="AX2" s="51"/>
      <c r="AY2" s="51"/>
    </row>
    <row r="3" spans="3:34" ht="9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4"/>
      <c r="AF3" s="4"/>
      <c r="AG3" s="4"/>
      <c r="AH3" s="4"/>
    </row>
    <row r="4" spans="3:62" ht="14.25" customHeight="1" thickBot="1">
      <c r="C4" s="37">
        <v>1</v>
      </c>
      <c r="D4" s="37"/>
      <c r="E4" s="37">
        <v>1.1</v>
      </c>
      <c r="F4" s="37">
        <v>1.2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48"/>
      <c r="AP4" s="48"/>
      <c r="AQ4" s="48"/>
      <c r="AR4" s="37"/>
      <c r="AS4" s="37"/>
      <c r="AT4" s="37"/>
      <c r="AU4" s="37"/>
      <c r="AV4" s="37"/>
      <c r="AW4" s="37"/>
      <c r="AX4" s="37"/>
      <c r="AY4" s="37"/>
      <c r="BJ4" s="37"/>
    </row>
    <row r="5" spans="1:63" s="116" customFormat="1" ht="69.75" customHeight="1">
      <c r="A5" s="237" t="s">
        <v>0</v>
      </c>
      <c r="B5" s="242" t="s">
        <v>176</v>
      </c>
      <c r="C5" s="219" t="s">
        <v>64</v>
      </c>
      <c r="D5" s="220"/>
      <c r="E5" s="220"/>
      <c r="F5" s="221"/>
      <c r="G5" s="207" t="s">
        <v>195</v>
      </c>
      <c r="H5" s="210" t="s">
        <v>196</v>
      </c>
      <c r="I5" s="211"/>
      <c r="J5" s="211"/>
      <c r="K5" s="211"/>
      <c r="L5" s="211"/>
      <c r="M5" s="211"/>
      <c r="N5" s="211"/>
      <c r="O5" s="211"/>
      <c r="P5" s="212"/>
      <c r="Q5" s="210" t="s">
        <v>221</v>
      </c>
      <c r="R5" s="211"/>
      <c r="S5" s="211"/>
      <c r="T5" s="212"/>
      <c r="U5" s="210" t="s">
        <v>189</v>
      </c>
      <c r="V5" s="211"/>
      <c r="W5" s="211"/>
      <c r="X5" s="211"/>
      <c r="Y5" s="211"/>
      <c r="Z5" s="211"/>
      <c r="AA5" s="211"/>
      <c r="AB5" s="212"/>
      <c r="AC5" s="227" t="s">
        <v>222</v>
      </c>
      <c r="AD5" s="227"/>
      <c r="AE5" s="210" t="s">
        <v>47</v>
      </c>
      <c r="AF5" s="211"/>
      <c r="AG5" s="211"/>
      <c r="AH5" s="212"/>
      <c r="AI5" s="210" t="s">
        <v>159</v>
      </c>
      <c r="AJ5" s="211"/>
      <c r="AK5" s="212"/>
      <c r="AL5" s="201" t="s">
        <v>192</v>
      </c>
      <c r="AM5" s="202"/>
      <c r="AN5" s="234" t="s">
        <v>186</v>
      </c>
      <c r="AO5" s="235"/>
      <c r="AP5" s="235"/>
      <c r="AQ5" s="235"/>
      <c r="AR5" s="236"/>
      <c r="AS5" s="222" t="s">
        <v>49</v>
      </c>
      <c r="AT5" s="111"/>
      <c r="AU5" s="111"/>
      <c r="AV5" s="111"/>
      <c r="AW5" s="111"/>
      <c r="AX5" s="111"/>
      <c r="AY5" s="111"/>
      <c r="AZ5" s="112"/>
      <c r="BA5" s="112"/>
      <c r="BB5" s="113"/>
      <c r="BC5" s="112"/>
      <c r="BD5" s="114"/>
      <c r="BE5" s="114"/>
      <c r="BF5" s="114"/>
      <c r="BG5" s="113"/>
      <c r="BH5" s="113"/>
      <c r="BI5" s="115"/>
      <c r="BJ5" s="222"/>
      <c r="BK5" s="115"/>
    </row>
    <row r="6" spans="1:63" s="121" customFormat="1" ht="52.5" customHeight="1">
      <c r="A6" s="238"/>
      <c r="B6" s="243"/>
      <c r="C6" s="205" t="s">
        <v>62</v>
      </c>
      <c r="D6" s="205" t="s">
        <v>62</v>
      </c>
      <c r="E6" s="205" t="s">
        <v>63</v>
      </c>
      <c r="F6" s="205" t="s">
        <v>67</v>
      </c>
      <c r="G6" s="208"/>
      <c r="H6" s="217" t="s">
        <v>190</v>
      </c>
      <c r="I6" s="217" t="s">
        <v>167</v>
      </c>
      <c r="J6" s="217" t="s">
        <v>168</v>
      </c>
      <c r="K6" s="217" t="s">
        <v>169</v>
      </c>
      <c r="L6" s="217" t="s">
        <v>170</v>
      </c>
      <c r="M6" s="217" t="s">
        <v>171</v>
      </c>
      <c r="N6" s="217" t="s">
        <v>172</v>
      </c>
      <c r="O6" s="217" t="s">
        <v>173</v>
      </c>
      <c r="P6" s="217" t="s">
        <v>191</v>
      </c>
      <c r="Q6" s="102" t="s">
        <v>60</v>
      </c>
      <c r="R6" s="228" t="s">
        <v>61</v>
      </c>
      <c r="S6" s="229"/>
      <c r="T6" s="240" t="s">
        <v>46</v>
      </c>
      <c r="U6" s="213" t="s">
        <v>174</v>
      </c>
      <c r="V6" s="215" t="s">
        <v>167</v>
      </c>
      <c r="W6" s="213" t="s">
        <v>168</v>
      </c>
      <c r="X6" s="213" t="s">
        <v>169</v>
      </c>
      <c r="Y6" s="213" t="s">
        <v>170</v>
      </c>
      <c r="Z6" s="213" t="s">
        <v>171</v>
      </c>
      <c r="AA6" s="213" t="s">
        <v>172</v>
      </c>
      <c r="AB6" s="213" t="s">
        <v>173</v>
      </c>
      <c r="AC6" s="101"/>
      <c r="AD6" s="240" t="s">
        <v>164</v>
      </c>
      <c r="AE6" s="240" t="s">
        <v>153</v>
      </c>
      <c r="AF6" s="228" t="s">
        <v>48</v>
      </c>
      <c r="AG6" s="232"/>
      <c r="AH6" s="229"/>
      <c r="AI6" s="230" t="s">
        <v>160</v>
      </c>
      <c r="AJ6" s="228" t="s">
        <v>161</v>
      </c>
      <c r="AK6" s="229"/>
      <c r="AL6" s="203"/>
      <c r="AM6" s="204"/>
      <c r="AN6" s="240" t="s">
        <v>198</v>
      </c>
      <c r="AO6" s="225" t="s">
        <v>154</v>
      </c>
      <c r="AP6" s="225" t="s">
        <v>155</v>
      </c>
      <c r="AQ6" s="225" t="s">
        <v>157</v>
      </c>
      <c r="AR6" s="225" t="s">
        <v>66</v>
      </c>
      <c r="AS6" s="223"/>
      <c r="AT6" s="100"/>
      <c r="AU6" s="100"/>
      <c r="AV6" s="100"/>
      <c r="AW6" s="100"/>
      <c r="AX6" s="100"/>
      <c r="AY6" s="100"/>
      <c r="AZ6" s="117"/>
      <c r="BA6" s="117"/>
      <c r="BB6" s="118"/>
      <c r="BC6" s="117"/>
      <c r="BD6" s="119"/>
      <c r="BE6" s="119"/>
      <c r="BF6" s="119"/>
      <c r="BG6" s="118"/>
      <c r="BH6" s="118"/>
      <c r="BI6" s="120"/>
      <c r="BJ6" s="223"/>
      <c r="BK6" s="120"/>
    </row>
    <row r="7" spans="1:63" s="121" customFormat="1" ht="204.75" customHeight="1">
      <c r="A7" s="238"/>
      <c r="B7" s="243"/>
      <c r="C7" s="206"/>
      <c r="D7" s="206"/>
      <c r="E7" s="206"/>
      <c r="F7" s="206"/>
      <c r="G7" s="209"/>
      <c r="H7" s="218"/>
      <c r="I7" s="218"/>
      <c r="J7" s="218"/>
      <c r="K7" s="218"/>
      <c r="L7" s="218"/>
      <c r="M7" s="218"/>
      <c r="N7" s="218"/>
      <c r="O7" s="218"/>
      <c r="P7" s="218"/>
      <c r="Q7" s="104"/>
      <c r="R7" s="105" t="s">
        <v>60</v>
      </c>
      <c r="S7" s="105" t="s">
        <v>216</v>
      </c>
      <c r="T7" s="241"/>
      <c r="U7" s="214"/>
      <c r="V7" s="216"/>
      <c r="W7" s="214"/>
      <c r="X7" s="214"/>
      <c r="Y7" s="214"/>
      <c r="Z7" s="214"/>
      <c r="AA7" s="214"/>
      <c r="AB7" s="214"/>
      <c r="AC7" s="103" t="s">
        <v>165</v>
      </c>
      <c r="AD7" s="241"/>
      <c r="AE7" s="241"/>
      <c r="AF7" s="106" t="s">
        <v>60</v>
      </c>
      <c r="AG7" s="228" t="s">
        <v>194</v>
      </c>
      <c r="AH7" s="229"/>
      <c r="AI7" s="231"/>
      <c r="AJ7" s="78" t="s">
        <v>162</v>
      </c>
      <c r="AK7" s="105" t="s">
        <v>163</v>
      </c>
      <c r="AL7" s="165" t="s">
        <v>60</v>
      </c>
      <c r="AM7" s="165" t="s">
        <v>193</v>
      </c>
      <c r="AN7" s="241"/>
      <c r="AO7" s="226"/>
      <c r="AP7" s="226"/>
      <c r="AQ7" s="226"/>
      <c r="AR7" s="226"/>
      <c r="AS7" s="224"/>
      <c r="AT7" s="100"/>
      <c r="AU7" s="100"/>
      <c r="AV7" s="100"/>
      <c r="AW7" s="100"/>
      <c r="AX7" s="100"/>
      <c r="AY7" s="100"/>
      <c r="AZ7" s="117" t="s">
        <v>45</v>
      </c>
      <c r="BA7" s="117" t="s">
        <v>46</v>
      </c>
      <c r="BB7" s="107" t="s">
        <v>70</v>
      </c>
      <c r="BC7" s="108"/>
      <c r="BD7" s="109" t="s">
        <v>71</v>
      </c>
      <c r="BE7" s="109"/>
      <c r="BF7" s="109"/>
      <c r="BG7" s="107" t="s">
        <v>71</v>
      </c>
      <c r="BH7" s="107" t="s">
        <v>72</v>
      </c>
      <c r="BI7" s="120"/>
      <c r="BJ7" s="224"/>
      <c r="BK7" s="120"/>
    </row>
    <row r="8" spans="1:63" s="130" customFormat="1" ht="36" customHeight="1" thickBot="1">
      <c r="A8" s="239"/>
      <c r="B8" s="244"/>
      <c r="C8" s="122" t="s">
        <v>42</v>
      </c>
      <c r="D8" s="122" t="s">
        <v>43</v>
      </c>
      <c r="E8" s="122" t="s">
        <v>43</v>
      </c>
      <c r="F8" s="122" t="s">
        <v>42</v>
      </c>
      <c r="G8" s="122"/>
      <c r="H8" s="122" t="s">
        <v>42</v>
      </c>
      <c r="I8" s="122" t="s">
        <v>42</v>
      </c>
      <c r="J8" s="122" t="s">
        <v>42</v>
      </c>
      <c r="K8" s="122" t="s">
        <v>42</v>
      </c>
      <c r="L8" s="122" t="s">
        <v>42</v>
      </c>
      <c r="M8" s="122" t="s">
        <v>42</v>
      </c>
      <c r="N8" s="122" t="s">
        <v>42</v>
      </c>
      <c r="O8" s="122" t="s">
        <v>42</v>
      </c>
      <c r="P8" s="122" t="s">
        <v>42</v>
      </c>
      <c r="Q8" s="122" t="s">
        <v>43</v>
      </c>
      <c r="R8" s="122" t="s">
        <v>43</v>
      </c>
      <c r="S8" s="122" t="s">
        <v>43</v>
      </c>
      <c r="T8" s="122" t="s">
        <v>43</v>
      </c>
      <c r="U8" s="122" t="s">
        <v>43</v>
      </c>
      <c r="V8" s="122" t="s">
        <v>43</v>
      </c>
      <c r="W8" s="122" t="s">
        <v>43</v>
      </c>
      <c r="X8" s="122" t="s">
        <v>43</v>
      </c>
      <c r="Y8" s="122" t="s">
        <v>43</v>
      </c>
      <c r="Z8" s="122" t="s">
        <v>43</v>
      </c>
      <c r="AA8" s="122" t="s">
        <v>43</v>
      </c>
      <c r="AB8" s="122" t="s">
        <v>43</v>
      </c>
      <c r="AC8" s="122" t="s">
        <v>43</v>
      </c>
      <c r="AD8" s="122" t="s">
        <v>43</v>
      </c>
      <c r="AE8" s="122" t="s">
        <v>42</v>
      </c>
      <c r="AF8" s="122" t="s">
        <v>42</v>
      </c>
      <c r="AG8" s="122" t="s">
        <v>43</v>
      </c>
      <c r="AH8" s="122" t="s">
        <v>166</v>
      </c>
      <c r="AI8" s="122" t="s">
        <v>42</v>
      </c>
      <c r="AJ8" s="122" t="s">
        <v>42</v>
      </c>
      <c r="AK8" s="122" t="s">
        <v>43</v>
      </c>
      <c r="AL8" s="122" t="s">
        <v>43</v>
      </c>
      <c r="AM8" s="122" t="s">
        <v>43</v>
      </c>
      <c r="AN8" s="122" t="s">
        <v>58</v>
      </c>
      <c r="AO8" s="122" t="s">
        <v>156</v>
      </c>
      <c r="AP8" s="122" t="s">
        <v>58</v>
      </c>
      <c r="AQ8" s="122" t="s">
        <v>58</v>
      </c>
      <c r="AR8" s="122" t="s">
        <v>58</v>
      </c>
      <c r="AS8" s="123" t="s">
        <v>42</v>
      </c>
      <c r="AT8" s="124"/>
      <c r="AU8" s="124"/>
      <c r="AV8" s="124"/>
      <c r="AW8" s="124"/>
      <c r="AX8" s="124"/>
      <c r="AY8" s="124"/>
      <c r="AZ8" s="125"/>
      <c r="BA8" s="125"/>
      <c r="BB8" s="126"/>
      <c r="BC8" s="127"/>
      <c r="BD8" s="128"/>
      <c r="BE8" s="128" t="s">
        <v>152</v>
      </c>
      <c r="BF8" s="128"/>
      <c r="BG8" s="126"/>
      <c r="BH8" s="126"/>
      <c r="BI8" s="129"/>
      <c r="BJ8" s="123"/>
      <c r="BK8" s="129"/>
    </row>
    <row r="9" spans="1:65" ht="26.25" customHeight="1" thickBot="1">
      <c r="A9" s="137"/>
      <c r="B9" s="138">
        <v>1</v>
      </c>
      <c r="C9" s="139">
        <f>B9+1</f>
        <v>2</v>
      </c>
      <c r="D9" s="139">
        <f>C9+1</f>
        <v>3</v>
      </c>
      <c r="E9" s="139">
        <f aca="true" t="shared" si="0" ref="E9:AR9">D9+1</f>
        <v>4</v>
      </c>
      <c r="F9" s="139">
        <f t="shared" si="0"/>
        <v>5</v>
      </c>
      <c r="G9" s="139">
        <f t="shared" si="0"/>
        <v>6</v>
      </c>
      <c r="H9" s="139">
        <f t="shared" si="0"/>
        <v>7</v>
      </c>
      <c r="I9" s="139">
        <f t="shared" si="0"/>
        <v>8</v>
      </c>
      <c r="J9" s="139">
        <f t="shared" si="0"/>
        <v>9</v>
      </c>
      <c r="K9" s="139">
        <f t="shared" si="0"/>
        <v>10</v>
      </c>
      <c r="L9" s="139">
        <f t="shared" si="0"/>
        <v>11</v>
      </c>
      <c r="M9" s="139">
        <f t="shared" si="0"/>
        <v>12</v>
      </c>
      <c r="N9" s="139">
        <f t="shared" si="0"/>
        <v>13</v>
      </c>
      <c r="O9" s="139">
        <f t="shared" si="0"/>
        <v>14</v>
      </c>
      <c r="P9" s="139">
        <f t="shared" si="0"/>
        <v>15</v>
      </c>
      <c r="Q9" s="140" t="s">
        <v>197</v>
      </c>
      <c r="R9" s="139">
        <f>17+1</f>
        <v>18</v>
      </c>
      <c r="S9" s="139">
        <f t="shared" si="0"/>
        <v>19</v>
      </c>
      <c r="T9" s="139">
        <f t="shared" si="0"/>
        <v>20</v>
      </c>
      <c r="U9" s="139">
        <f t="shared" si="0"/>
        <v>21</v>
      </c>
      <c r="V9" s="139">
        <f t="shared" si="0"/>
        <v>22</v>
      </c>
      <c r="W9" s="139">
        <f t="shared" si="0"/>
        <v>23</v>
      </c>
      <c r="X9" s="139">
        <f t="shared" si="0"/>
        <v>24</v>
      </c>
      <c r="Y9" s="139">
        <f t="shared" si="0"/>
        <v>25</v>
      </c>
      <c r="Z9" s="139">
        <f t="shared" si="0"/>
        <v>26</v>
      </c>
      <c r="AA9" s="139">
        <f t="shared" si="0"/>
        <v>27</v>
      </c>
      <c r="AB9" s="139">
        <f t="shared" si="0"/>
        <v>28</v>
      </c>
      <c r="AC9" s="139">
        <f>AB9+1</f>
        <v>29</v>
      </c>
      <c r="AD9" s="139">
        <f>AC9+1</f>
        <v>30</v>
      </c>
      <c r="AE9" s="139">
        <f>AD9+1</f>
        <v>31</v>
      </c>
      <c r="AF9" s="139">
        <f t="shared" si="0"/>
        <v>32</v>
      </c>
      <c r="AG9" s="139">
        <f t="shared" si="0"/>
        <v>33</v>
      </c>
      <c r="AH9" s="139">
        <f t="shared" si="0"/>
        <v>34</v>
      </c>
      <c r="AI9" s="139">
        <f t="shared" si="0"/>
        <v>35</v>
      </c>
      <c r="AJ9" s="139">
        <f t="shared" si="0"/>
        <v>36</v>
      </c>
      <c r="AK9" s="139">
        <f t="shared" si="0"/>
        <v>37</v>
      </c>
      <c r="AL9" s="139">
        <f>AK9+1</f>
        <v>38</v>
      </c>
      <c r="AM9" s="139">
        <f>AL9+1</f>
        <v>39</v>
      </c>
      <c r="AN9" s="140" t="s">
        <v>199</v>
      </c>
      <c r="AO9" s="139">
        <f>40+1</f>
        <v>41</v>
      </c>
      <c r="AP9" s="139">
        <f t="shared" si="0"/>
        <v>42</v>
      </c>
      <c r="AQ9" s="139">
        <f t="shared" si="0"/>
        <v>43</v>
      </c>
      <c r="AR9" s="141">
        <f t="shared" si="0"/>
        <v>44</v>
      </c>
      <c r="AS9" s="131">
        <f>'[27]Общий'!$D$47</f>
        <v>246</v>
      </c>
      <c r="AT9" s="52">
        <f aca="true" t="shared" si="1" ref="AT9:AT40">AS9-182</f>
        <v>64</v>
      </c>
      <c r="AU9" s="52" t="e">
        <f aca="true" t="shared" si="2" ref="AU9:AU40">AN9-AO9</f>
        <v>#VALUE!</v>
      </c>
      <c r="AV9" s="52">
        <v>1734.8</v>
      </c>
      <c r="AW9" s="52">
        <v>1731</v>
      </c>
      <c r="AX9" s="52" t="e">
        <f aca="true" t="shared" si="3" ref="AX9:AX40">AN9-AV9</f>
        <v>#VALUE!</v>
      </c>
      <c r="AY9" s="52">
        <f aca="true" t="shared" si="4" ref="AY9:AY40">AO9-AW9</f>
        <v>-1690</v>
      </c>
      <c r="AZ9" s="34" t="e">
        <f>#REF!-'на дому'!I7-#REF!-срочное!#REF!-#REF!</f>
        <v>#REF!</v>
      </c>
      <c r="BA9" s="34" t="e">
        <f>#REF!-'на дому'!J7-#REF!-срочное!#REF!-#REF!</f>
        <v>#REF!</v>
      </c>
      <c r="BB9" s="20">
        <f aca="true" t="shared" si="5" ref="BB9:BB51">C9-L9</f>
        <v>-9</v>
      </c>
      <c r="BC9" s="36" t="e">
        <f aca="true" t="shared" si="6" ref="BC9:BC40">AN9-AO9</f>
        <v>#VALUE!</v>
      </c>
      <c r="BD9" s="50" t="e">
        <f>#REF!-#REF!-#REF!</f>
        <v>#REF!</v>
      </c>
      <c r="BE9" s="50">
        <v>24351</v>
      </c>
      <c r="BF9" s="50" t="e">
        <f>#REF!-BE9</f>
        <v>#REF!</v>
      </c>
      <c r="BG9" s="20" t="e">
        <f>#REF!-#REF!-#REF!</f>
        <v>#REF!</v>
      </c>
      <c r="BH9" s="20" t="e">
        <f aca="true" t="shared" si="7" ref="BH9:BH40">AN9-AO9</f>
        <v>#VALUE!</v>
      </c>
      <c r="BI9" s="27">
        <f aca="true" t="shared" si="8" ref="BI9:BI51">AE9-AF9</f>
        <v>-1</v>
      </c>
      <c r="BJ9" s="68" t="s">
        <v>114</v>
      </c>
      <c r="BK9" s="68" t="s">
        <v>76</v>
      </c>
      <c r="BL9">
        <v>1</v>
      </c>
      <c r="BM9" t="s">
        <v>2</v>
      </c>
    </row>
    <row r="10" spans="1:65" ht="12" customHeight="1" hidden="1">
      <c r="A10" s="110"/>
      <c r="B10" s="132"/>
      <c r="C10" s="133"/>
      <c r="D10" s="133"/>
      <c r="E10" s="134"/>
      <c r="F10" s="133"/>
      <c r="G10" s="133"/>
      <c r="H10" s="133"/>
      <c r="I10" s="133"/>
      <c r="J10" s="133"/>
      <c r="K10" s="133"/>
      <c r="L10" s="135"/>
      <c r="M10" s="135"/>
      <c r="N10" s="136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4"/>
      <c r="AF10" s="134"/>
      <c r="AG10" s="134"/>
      <c r="AH10" s="133"/>
      <c r="AI10" s="134"/>
      <c r="AJ10" s="134"/>
      <c r="AK10" s="134"/>
      <c r="AL10" s="134"/>
      <c r="AM10" s="134"/>
      <c r="AN10" s="133"/>
      <c r="AO10" s="133"/>
      <c r="AP10" s="133"/>
      <c r="AQ10" s="133"/>
      <c r="AR10" s="133"/>
      <c r="AS10" s="16">
        <f>'[25]Общий'!$D$47</f>
        <v>246</v>
      </c>
      <c r="AT10" s="52">
        <f t="shared" si="1"/>
        <v>64</v>
      </c>
      <c r="AU10" s="52">
        <f t="shared" si="2"/>
        <v>0</v>
      </c>
      <c r="AV10" s="52">
        <v>1981.374</v>
      </c>
      <c r="AW10" s="52">
        <v>1981.3700000000001</v>
      </c>
      <c r="AX10" s="52">
        <f t="shared" si="3"/>
        <v>-1981.374</v>
      </c>
      <c r="AY10" s="52">
        <f t="shared" si="4"/>
        <v>-1981.3700000000001</v>
      </c>
      <c r="AZ10" s="34" t="e">
        <f>#REF!-'на дому'!I8-#REF!-срочное!H11-#REF!</f>
        <v>#REF!</v>
      </c>
      <c r="BA10" s="34" t="e">
        <f>#REF!-'на дому'!J8-#REF!-срочное!J11-#REF!</f>
        <v>#REF!</v>
      </c>
      <c r="BB10" s="20">
        <f t="shared" si="5"/>
        <v>0</v>
      </c>
      <c r="BC10" s="36">
        <f t="shared" si="6"/>
        <v>0</v>
      </c>
      <c r="BD10" s="50" t="e">
        <f>#REF!-#REF!-#REF!</f>
        <v>#REF!</v>
      </c>
      <c r="BE10" s="50">
        <v>1995</v>
      </c>
      <c r="BF10" s="50" t="e">
        <f>#REF!-BE10</f>
        <v>#REF!</v>
      </c>
      <c r="BG10" s="20" t="e">
        <f>#REF!-#REF!-#REF!</f>
        <v>#REF!</v>
      </c>
      <c r="BH10" s="20">
        <f t="shared" si="7"/>
        <v>0</v>
      </c>
      <c r="BI10" s="27">
        <f t="shared" si="8"/>
        <v>0</v>
      </c>
      <c r="BJ10" s="10" t="s">
        <v>115</v>
      </c>
      <c r="BK10" s="10" t="s">
        <v>77</v>
      </c>
      <c r="BL10">
        <v>2</v>
      </c>
      <c r="BM10" t="s">
        <v>3</v>
      </c>
    </row>
    <row r="11" spans="1:65" ht="12" customHeight="1" hidden="1">
      <c r="A11" s="79"/>
      <c r="B11" s="81"/>
      <c r="C11" s="59"/>
      <c r="D11" s="59"/>
      <c r="E11" s="63"/>
      <c r="F11" s="59"/>
      <c r="G11" s="59"/>
      <c r="H11" s="59"/>
      <c r="I11" s="59"/>
      <c r="J11" s="59"/>
      <c r="K11" s="59"/>
      <c r="L11" s="61"/>
      <c r="M11" s="61"/>
      <c r="N11" s="62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3"/>
      <c r="AF11" s="63"/>
      <c r="AG11" s="63"/>
      <c r="AH11" s="59"/>
      <c r="AI11" s="63"/>
      <c r="AJ11" s="63"/>
      <c r="AK11" s="63"/>
      <c r="AL11" s="63"/>
      <c r="AM11" s="63"/>
      <c r="AN11" s="59"/>
      <c r="AO11" s="59"/>
      <c r="AP11" s="59"/>
      <c r="AQ11" s="59"/>
      <c r="AR11" s="59"/>
      <c r="AS11" s="16">
        <f>'[39]Общий'!$D$47</f>
        <v>246</v>
      </c>
      <c r="AT11" s="52">
        <f t="shared" si="1"/>
        <v>64</v>
      </c>
      <c r="AU11" s="52">
        <f t="shared" si="2"/>
        <v>0</v>
      </c>
      <c r="AV11" s="52">
        <v>2964.3</v>
      </c>
      <c r="AW11" s="52">
        <v>2964.3</v>
      </c>
      <c r="AX11" s="52">
        <f t="shared" si="3"/>
        <v>-2964.3</v>
      </c>
      <c r="AY11" s="52">
        <f t="shared" si="4"/>
        <v>-2964.3</v>
      </c>
      <c r="AZ11" s="34" t="e">
        <f>#REF!-'на дому'!I9-#REF!-срочное!H12-#REF!</f>
        <v>#REF!</v>
      </c>
      <c r="BA11" s="34" t="e">
        <f>#REF!-'на дому'!J9-#REF!-срочное!J12-#REF!</f>
        <v>#REF!</v>
      </c>
      <c r="BB11" s="20">
        <f t="shared" si="5"/>
        <v>0</v>
      </c>
      <c r="BC11" s="36">
        <f t="shared" si="6"/>
        <v>0</v>
      </c>
      <c r="BD11" s="50" t="e">
        <f>#REF!-#REF!-#REF!</f>
        <v>#REF!</v>
      </c>
      <c r="BE11" s="50">
        <v>11799</v>
      </c>
      <c r="BF11" s="50" t="e">
        <f>#REF!-BE11</f>
        <v>#REF!</v>
      </c>
      <c r="BG11" s="20" t="e">
        <f>#REF!-#REF!-#REF!</f>
        <v>#REF!</v>
      </c>
      <c r="BH11" s="20">
        <f t="shared" si="7"/>
        <v>0</v>
      </c>
      <c r="BI11" s="27">
        <f t="shared" si="8"/>
        <v>0</v>
      </c>
      <c r="BJ11" s="10">
        <f>'[39]Общий'!$D$47</f>
        <v>246</v>
      </c>
      <c r="BK11" s="10" t="s">
        <v>78</v>
      </c>
      <c r="BL11">
        <v>3</v>
      </c>
      <c r="BM11" t="s">
        <v>4</v>
      </c>
    </row>
    <row r="12" spans="1:65" s="32" customFormat="1" ht="12" customHeight="1" hidden="1">
      <c r="A12" s="79"/>
      <c r="B12" s="80"/>
      <c r="C12" s="59"/>
      <c r="D12" s="59"/>
      <c r="E12" s="63"/>
      <c r="F12" s="59"/>
      <c r="G12" s="59"/>
      <c r="H12" s="59"/>
      <c r="I12" s="59"/>
      <c r="J12" s="59"/>
      <c r="K12" s="59"/>
      <c r="L12" s="61"/>
      <c r="M12" s="61"/>
      <c r="N12" s="62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3"/>
      <c r="AF12" s="63"/>
      <c r="AG12" s="63"/>
      <c r="AH12" s="59"/>
      <c r="AI12" s="63"/>
      <c r="AJ12" s="63"/>
      <c r="AK12" s="63"/>
      <c r="AL12" s="63"/>
      <c r="AM12" s="63"/>
      <c r="AN12" s="59"/>
      <c r="AO12" s="59"/>
      <c r="AP12" s="59"/>
      <c r="AQ12" s="59"/>
      <c r="AR12" s="59"/>
      <c r="AS12" s="33">
        <f>'[14]Общий'!$D$47</f>
        <v>246</v>
      </c>
      <c r="AT12" s="52">
        <f t="shared" si="1"/>
        <v>64</v>
      </c>
      <c r="AU12" s="52">
        <f t="shared" si="2"/>
        <v>0</v>
      </c>
      <c r="AV12" s="53">
        <v>1288</v>
      </c>
      <c r="AW12" s="53">
        <v>1288</v>
      </c>
      <c r="AX12" s="52">
        <f t="shared" si="3"/>
        <v>-1288</v>
      </c>
      <c r="AY12" s="52">
        <f t="shared" si="4"/>
        <v>-1288</v>
      </c>
      <c r="AZ12" s="34" t="e">
        <f>#REF!-'на дому'!I10-#REF!-срочное!H13-#REF!</f>
        <v>#REF!</v>
      </c>
      <c r="BA12" s="34" t="e">
        <f>#REF!-'на дому'!J10-#REF!-срочное!J13-#REF!</f>
        <v>#REF!</v>
      </c>
      <c r="BB12" s="36">
        <f t="shared" si="5"/>
        <v>0</v>
      </c>
      <c r="BC12" s="36">
        <f t="shared" si="6"/>
        <v>0</v>
      </c>
      <c r="BD12" s="50" t="e">
        <f>#REF!-#REF!-#REF!</f>
        <v>#REF!</v>
      </c>
      <c r="BE12" s="50">
        <v>1685</v>
      </c>
      <c r="BF12" s="50" t="e">
        <f>#REF!-BE12</f>
        <v>#REF!</v>
      </c>
      <c r="BG12" s="20" t="e">
        <f>#REF!-#REF!-#REF!</f>
        <v>#REF!</v>
      </c>
      <c r="BH12" s="36">
        <f t="shared" si="7"/>
        <v>0</v>
      </c>
      <c r="BI12" s="27">
        <f t="shared" si="8"/>
        <v>0</v>
      </c>
      <c r="BJ12" s="23" t="s">
        <v>116</v>
      </c>
      <c r="BK12" s="23" t="s">
        <v>79</v>
      </c>
      <c r="BL12" s="32">
        <v>4</v>
      </c>
      <c r="BM12" s="32" t="s">
        <v>5</v>
      </c>
    </row>
    <row r="13" spans="1:65" s="7" customFormat="1" ht="12" customHeight="1" hidden="1">
      <c r="A13" s="82"/>
      <c r="B13" s="83"/>
      <c r="C13" s="84"/>
      <c r="D13" s="84"/>
      <c r="E13" s="85"/>
      <c r="F13" s="84"/>
      <c r="G13" s="84"/>
      <c r="H13" s="84"/>
      <c r="I13" s="84"/>
      <c r="J13" s="84"/>
      <c r="K13" s="84"/>
      <c r="L13" s="86"/>
      <c r="M13" s="86"/>
      <c r="N13" s="87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5"/>
      <c r="AF13" s="85"/>
      <c r="AG13" s="85"/>
      <c r="AH13" s="84"/>
      <c r="AI13" s="85"/>
      <c r="AJ13" s="85"/>
      <c r="AK13" s="85"/>
      <c r="AL13" s="85"/>
      <c r="AM13" s="85"/>
      <c r="AN13" s="84"/>
      <c r="AO13" s="84"/>
      <c r="AP13" s="84"/>
      <c r="AQ13" s="84"/>
      <c r="AR13" s="84"/>
      <c r="AS13" s="17">
        <f>SUM(AS14:AS19)/6</f>
        <v>246</v>
      </c>
      <c r="AT13" s="52">
        <f t="shared" si="1"/>
        <v>64</v>
      </c>
      <c r="AU13" s="52">
        <f t="shared" si="2"/>
        <v>0</v>
      </c>
      <c r="AV13" s="54">
        <v>12266.268</v>
      </c>
      <c r="AW13" s="54">
        <v>11938.856000000002</v>
      </c>
      <c r="AX13" s="52">
        <f t="shared" si="3"/>
        <v>-12266.268</v>
      </c>
      <c r="AY13" s="52">
        <f t="shared" si="4"/>
        <v>-11938.856000000002</v>
      </c>
      <c r="AZ13" s="34" t="e">
        <f>#REF!-'на дому'!#REF!-#REF!-срочное!H14-#REF!</f>
        <v>#REF!</v>
      </c>
      <c r="BA13" s="34" t="e">
        <f>#REF!-'на дому'!#REF!-#REF!-срочное!J14-#REF!</f>
        <v>#REF!</v>
      </c>
      <c r="BB13" s="20">
        <f t="shared" si="5"/>
        <v>0</v>
      </c>
      <c r="BC13" s="36">
        <f t="shared" si="6"/>
        <v>0</v>
      </c>
      <c r="BD13" s="50" t="e">
        <f>#REF!-#REF!-#REF!</f>
        <v>#REF!</v>
      </c>
      <c r="BE13" s="50">
        <v>20627</v>
      </c>
      <c r="BF13" s="50" t="e">
        <f>#REF!-BE13</f>
        <v>#REF!</v>
      </c>
      <c r="BG13" s="20" t="e">
        <f>#REF!-#REF!-#REF!</f>
        <v>#REF!</v>
      </c>
      <c r="BH13" s="20">
        <f t="shared" si="7"/>
        <v>0</v>
      </c>
      <c r="BI13" s="27">
        <f t="shared" si="8"/>
        <v>0</v>
      </c>
      <c r="BJ13" s="11">
        <f>SUM(BJ14:BJ19)/6</f>
        <v>0</v>
      </c>
      <c r="BK13" s="11">
        <f>SUM(BK14:BK19)/6</f>
        <v>0</v>
      </c>
      <c r="BL13" s="7">
        <v>5</v>
      </c>
      <c r="BM13" s="7" t="s">
        <v>6</v>
      </c>
    </row>
    <row r="14" spans="1:65" s="7" customFormat="1" ht="12" customHeight="1" hidden="1">
      <c r="A14" s="82"/>
      <c r="B14" s="80"/>
      <c r="C14" s="59"/>
      <c r="D14" s="59"/>
      <c r="E14" s="63"/>
      <c r="F14" s="59"/>
      <c r="G14" s="59"/>
      <c r="H14" s="59"/>
      <c r="I14" s="59"/>
      <c r="J14" s="59"/>
      <c r="K14" s="59"/>
      <c r="L14" s="61"/>
      <c r="M14" s="61"/>
      <c r="N14" s="62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3"/>
      <c r="AF14" s="63"/>
      <c r="AG14" s="63"/>
      <c r="AH14" s="59"/>
      <c r="AI14" s="63"/>
      <c r="AJ14" s="63"/>
      <c r="AK14" s="63"/>
      <c r="AL14" s="63"/>
      <c r="AM14" s="63"/>
      <c r="AN14" s="59"/>
      <c r="AO14" s="59"/>
      <c r="AP14" s="59"/>
      <c r="AQ14" s="59"/>
      <c r="AR14" s="59"/>
      <c r="AS14" s="60">
        <f>'[30]Общий'!$D$47</f>
        <v>246</v>
      </c>
      <c r="AT14" s="52">
        <f t="shared" si="1"/>
        <v>64</v>
      </c>
      <c r="AU14" s="52">
        <f t="shared" si="2"/>
        <v>0</v>
      </c>
      <c r="AV14" s="55">
        <v>0</v>
      </c>
      <c r="AW14" s="55">
        <v>0</v>
      </c>
      <c r="AX14" s="52">
        <f t="shared" si="3"/>
        <v>0</v>
      </c>
      <c r="AY14" s="52">
        <f t="shared" si="4"/>
        <v>0</v>
      </c>
      <c r="AZ14" s="34" t="e">
        <f>#REF!-'на дому'!#REF!-#REF!-срочное!H15-#REF!</f>
        <v>#REF!</v>
      </c>
      <c r="BA14" s="34" t="e">
        <f>#REF!-'на дому'!#REF!-#REF!-срочное!J15-#REF!</f>
        <v>#REF!</v>
      </c>
      <c r="BB14" s="20">
        <f t="shared" si="5"/>
        <v>0</v>
      </c>
      <c r="BC14" s="36">
        <f t="shared" si="6"/>
        <v>0</v>
      </c>
      <c r="BD14" s="50" t="e">
        <f>#REF!-#REF!-#REF!</f>
        <v>#REF!</v>
      </c>
      <c r="BE14" s="50">
        <v>286</v>
      </c>
      <c r="BF14" s="50" t="e">
        <f>#REF!-BE14</f>
        <v>#REF!</v>
      </c>
      <c r="BG14" s="20" t="e">
        <f>#REF!-#REF!-#REF!</f>
        <v>#REF!</v>
      </c>
      <c r="BH14" s="20">
        <f t="shared" si="7"/>
        <v>0</v>
      </c>
      <c r="BI14" s="27">
        <f t="shared" si="8"/>
        <v>0</v>
      </c>
      <c r="BJ14" s="14" t="s">
        <v>117</v>
      </c>
      <c r="BK14" s="14" t="s">
        <v>80</v>
      </c>
      <c r="BM14" s="7" t="s">
        <v>59</v>
      </c>
    </row>
    <row r="15" spans="1:65" ht="12" customHeight="1" hidden="1">
      <c r="A15" s="79"/>
      <c r="B15" s="80"/>
      <c r="C15" s="59"/>
      <c r="D15" s="59"/>
      <c r="E15" s="63"/>
      <c r="F15" s="59"/>
      <c r="G15" s="59"/>
      <c r="H15" s="59"/>
      <c r="I15" s="59"/>
      <c r="J15" s="59"/>
      <c r="K15" s="59"/>
      <c r="L15" s="61"/>
      <c r="M15" s="61"/>
      <c r="N15" s="62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3"/>
      <c r="AF15" s="63"/>
      <c r="AG15" s="63"/>
      <c r="AH15" s="59"/>
      <c r="AI15" s="63"/>
      <c r="AJ15" s="63"/>
      <c r="AK15" s="63"/>
      <c r="AL15" s="63"/>
      <c r="AM15" s="63"/>
      <c r="AN15" s="59"/>
      <c r="AO15" s="59"/>
      <c r="AP15" s="59"/>
      <c r="AQ15" s="59"/>
      <c r="AR15" s="59"/>
      <c r="AS15" s="60">
        <f>'[3]Общий'!$D$47</f>
        <v>246</v>
      </c>
      <c r="AT15" s="52">
        <f t="shared" si="1"/>
        <v>64</v>
      </c>
      <c r="AU15" s="52">
        <f t="shared" si="2"/>
        <v>0</v>
      </c>
      <c r="AV15" s="52">
        <v>0</v>
      </c>
      <c r="AW15" s="52">
        <v>0</v>
      </c>
      <c r="AX15" s="52">
        <f t="shared" si="3"/>
        <v>0</v>
      </c>
      <c r="AY15" s="52">
        <f t="shared" si="4"/>
        <v>0</v>
      </c>
      <c r="AZ15" s="34" t="e">
        <f>#REF!-'на дому'!#REF!-#REF!-срочное!H16-#REF!</f>
        <v>#REF!</v>
      </c>
      <c r="BA15" s="34" t="e">
        <f>#REF!-'на дому'!#REF!-#REF!-срочное!J16-#REF!</f>
        <v>#REF!</v>
      </c>
      <c r="BB15" s="20">
        <f t="shared" si="5"/>
        <v>0</v>
      </c>
      <c r="BC15" s="36">
        <f t="shared" si="6"/>
        <v>0</v>
      </c>
      <c r="BD15" s="50" t="e">
        <f>#REF!-#REF!-#REF!</f>
        <v>#REF!</v>
      </c>
      <c r="BE15" s="50">
        <v>632</v>
      </c>
      <c r="BF15" s="50" t="e">
        <f>#REF!-BE15</f>
        <v>#REF!</v>
      </c>
      <c r="BG15" s="20" t="e">
        <f>#REF!-#REF!-#REF!</f>
        <v>#REF!</v>
      </c>
      <c r="BH15" s="20">
        <f t="shared" si="7"/>
        <v>0</v>
      </c>
      <c r="BI15" s="27">
        <f t="shared" si="8"/>
        <v>0</v>
      </c>
      <c r="BJ15" s="10" t="s">
        <v>118</v>
      </c>
      <c r="BK15" s="10" t="s">
        <v>81</v>
      </c>
      <c r="BM15" t="s">
        <v>7</v>
      </c>
    </row>
    <row r="16" spans="1:65" ht="12" customHeight="1" hidden="1">
      <c r="A16" s="79"/>
      <c r="B16" s="80"/>
      <c r="C16" s="59"/>
      <c r="D16" s="59"/>
      <c r="E16" s="63"/>
      <c r="F16" s="59"/>
      <c r="G16" s="59"/>
      <c r="H16" s="59"/>
      <c r="I16" s="59"/>
      <c r="J16" s="59"/>
      <c r="K16" s="59"/>
      <c r="L16" s="61"/>
      <c r="M16" s="61"/>
      <c r="N16" s="62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3"/>
      <c r="AF16" s="63"/>
      <c r="AG16" s="63"/>
      <c r="AH16" s="59"/>
      <c r="AI16" s="63"/>
      <c r="AJ16" s="63"/>
      <c r="AK16" s="63"/>
      <c r="AL16" s="63"/>
      <c r="AM16" s="63"/>
      <c r="AN16" s="59"/>
      <c r="AO16" s="59"/>
      <c r="AP16" s="59"/>
      <c r="AQ16" s="59"/>
      <c r="AR16" s="59"/>
      <c r="AS16" s="16">
        <f>'[12]Общий'!$D$47</f>
        <v>246</v>
      </c>
      <c r="AT16" s="52">
        <f t="shared" si="1"/>
        <v>64</v>
      </c>
      <c r="AU16" s="52">
        <f t="shared" si="2"/>
        <v>0</v>
      </c>
      <c r="AV16" s="52">
        <v>2325.1</v>
      </c>
      <c r="AW16" s="52">
        <v>2324.2000000000003</v>
      </c>
      <c r="AX16" s="52">
        <f t="shared" si="3"/>
        <v>-2325.1</v>
      </c>
      <c r="AY16" s="52">
        <f t="shared" si="4"/>
        <v>-2324.2000000000003</v>
      </c>
      <c r="AZ16" s="34" t="e">
        <f>#REF!-'на дому'!#REF!-#REF!-срочное!H17-#REF!</f>
        <v>#REF!</v>
      </c>
      <c r="BA16" s="34" t="e">
        <f>#REF!-'на дому'!#REF!-#REF!-срочное!J17-#REF!</f>
        <v>#REF!</v>
      </c>
      <c r="BB16" s="20">
        <f t="shared" si="5"/>
        <v>0</v>
      </c>
      <c r="BC16" s="36">
        <f t="shared" si="6"/>
        <v>0</v>
      </c>
      <c r="BD16" s="50" t="e">
        <f>#REF!-#REF!-#REF!</f>
        <v>#REF!</v>
      </c>
      <c r="BE16" s="50">
        <v>1949</v>
      </c>
      <c r="BF16" s="50" t="e">
        <f>#REF!-BE16</f>
        <v>#REF!</v>
      </c>
      <c r="BG16" s="20" t="e">
        <f>#REF!-#REF!-#REF!</f>
        <v>#REF!</v>
      </c>
      <c r="BH16" s="20">
        <f t="shared" si="7"/>
        <v>0</v>
      </c>
      <c r="BI16" s="27">
        <f t="shared" si="8"/>
        <v>0</v>
      </c>
      <c r="BJ16" s="10" t="s">
        <v>119</v>
      </c>
      <c r="BK16" s="10" t="s">
        <v>82</v>
      </c>
      <c r="BM16" t="s">
        <v>8</v>
      </c>
    </row>
    <row r="17" spans="1:65" ht="12" customHeight="1" hidden="1">
      <c r="A17" s="79"/>
      <c r="B17" s="80"/>
      <c r="C17" s="59"/>
      <c r="D17" s="59"/>
      <c r="E17" s="63"/>
      <c r="F17" s="59"/>
      <c r="G17" s="59"/>
      <c r="H17" s="59"/>
      <c r="I17" s="59"/>
      <c r="J17" s="59"/>
      <c r="K17" s="59"/>
      <c r="L17" s="61"/>
      <c r="M17" s="61"/>
      <c r="N17" s="62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3"/>
      <c r="AF17" s="63"/>
      <c r="AG17" s="63"/>
      <c r="AH17" s="59"/>
      <c r="AI17" s="63"/>
      <c r="AJ17" s="63"/>
      <c r="AK17" s="63"/>
      <c r="AL17" s="63"/>
      <c r="AM17" s="63"/>
      <c r="AN17" s="59"/>
      <c r="AO17" s="59"/>
      <c r="AP17" s="59"/>
      <c r="AQ17" s="59"/>
      <c r="AR17" s="59"/>
      <c r="AS17" s="16">
        <f>'[31]Общий'!$D$47</f>
        <v>246</v>
      </c>
      <c r="AT17" s="52">
        <f t="shared" si="1"/>
        <v>64</v>
      </c>
      <c r="AU17" s="52">
        <f t="shared" si="2"/>
        <v>0</v>
      </c>
      <c r="AV17" s="52">
        <v>2694.708</v>
      </c>
      <c r="AW17" s="52">
        <v>2600.6360000000004</v>
      </c>
      <c r="AX17" s="52">
        <f t="shared" si="3"/>
        <v>-2694.708</v>
      </c>
      <c r="AY17" s="52">
        <f t="shared" si="4"/>
        <v>-2600.6360000000004</v>
      </c>
      <c r="AZ17" s="34" t="e">
        <f>#REF!-'на дому'!#REF!-#REF!-срочное!H18-#REF!</f>
        <v>#REF!</v>
      </c>
      <c r="BA17" s="34" t="e">
        <f>#REF!-'на дому'!#REF!-#REF!-срочное!J18-#REF!</f>
        <v>#REF!</v>
      </c>
      <c r="BB17" s="20">
        <f t="shared" si="5"/>
        <v>0</v>
      </c>
      <c r="BC17" s="36">
        <f t="shared" si="6"/>
        <v>0</v>
      </c>
      <c r="BD17" s="50" t="e">
        <f>#REF!-#REF!-#REF!</f>
        <v>#REF!</v>
      </c>
      <c r="BE17" s="50">
        <v>5880</v>
      </c>
      <c r="BF17" s="50" t="e">
        <f>#REF!-BE17</f>
        <v>#REF!</v>
      </c>
      <c r="BG17" s="20" t="e">
        <f>#REF!-#REF!-#REF!</f>
        <v>#REF!</v>
      </c>
      <c r="BH17" s="20">
        <f t="shared" si="7"/>
        <v>0</v>
      </c>
      <c r="BI17" s="27">
        <f t="shared" si="8"/>
        <v>0</v>
      </c>
      <c r="BJ17" s="10" t="s">
        <v>120</v>
      </c>
      <c r="BK17" s="10" t="s">
        <v>83</v>
      </c>
      <c r="BM17" t="s">
        <v>9</v>
      </c>
    </row>
    <row r="18" spans="1:65" ht="12" customHeight="1" hidden="1">
      <c r="A18" s="79"/>
      <c r="B18" s="80"/>
      <c r="C18" s="59"/>
      <c r="D18" s="59"/>
      <c r="E18" s="63"/>
      <c r="F18" s="59"/>
      <c r="G18" s="59"/>
      <c r="H18" s="59"/>
      <c r="I18" s="59"/>
      <c r="J18" s="59"/>
      <c r="K18" s="59"/>
      <c r="L18" s="61"/>
      <c r="M18" s="61"/>
      <c r="N18" s="62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3"/>
      <c r="AF18" s="63"/>
      <c r="AG18" s="63"/>
      <c r="AH18" s="59"/>
      <c r="AI18" s="63"/>
      <c r="AJ18" s="63"/>
      <c r="AK18" s="63"/>
      <c r="AL18" s="63"/>
      <c r="AM18" s="63"/>
      <c r="AN18" s="59"/>
      <c r="AO18" s="59"/>
      <c r="AP18" s="59"/>
      <c r="AQ18" s="59"/>
      <c r="AR18" s="59"/>
      <c r="AS18" s="16">
        <f>'[16]Общий'!$D$47</f>
        <v>246</v>
      </c>
      <c r="AT18" s="52">
        <f t="shared" si="1"/>
        <v>64</v>
      </c>
      <c r="AU18" s="52">
        <f t="shared" si="2"/>
        <v>0</v>
      </c>
      <c r="AV18" s="52">
        <v>3557.8</v>
      </c>
      <c r="AW18" s="52">
        <v>3528.1</v>
      </c>
      <c r="AX18" s="52">
        <f t="shared" si="3"/>
        <v>-3557.8</v>
      </c>
      <c r="AY18" s="52">
        <f t="shared" si="4"/>
        <v>-3528.1</v>
      </c>
      <c r="AZ18" s="34" t="e">
        <f>#REF!-'на дому'!#REF!-#REF!-срочное!H19-#REF!</f>
        <v>#REF!</v>
      </c>
      <c r="BA18" s="34" t="e">
        <f>#REF!-'на дому'!#REF!-#REF!-срочное!J19-#REF!</f>
        <v>#REF!</v>
      </c>
      <c r="BB18" s="20">
        <f t="shared" si="5"/>
        <v>0</v>
      </c>
      <c r="BC18" s="36">
        <f t="shared" si="6"/>
        <v>0</v>
      </c>
      <c r="BD18" s="50" t="e">
        <f>#REF!-#REF!-#REF!</f>
        <v>#REF!</v>
      </c>
      <c r="BE18" s="50">
        <v>6060</v>
      </c>
      <c r="BF18" s="50" t="e">
        <f>#REF!-BE18</f>
        <v>#REF!</v>
      </c>
      <c r="BG18" s="20" t="e">
        <f>#REF!-#REF!-#REF!</f>
        <v>#REF!</v>
      </c>
      <c r="BH18" s="20">
        <f t="shared" si="7"/>
        <v>0</v>
      </c>
      <c r="BI18" s="27">
        <f t="shared" si="8"/>
        <v>0</v>
      </c>
      <c r="BJ18" s="10" t="s">
        <v>121</v>
      </c>
      <c r="BK18" s="10" t="s">
        <v>84</v>
      </c>
      <c r="BM18" t="s">
        <v>10</v>
      </c>
    </row>
    <row r="19" spans="1:65" ht="12" customHeight="1" hidden="1">
      <c r="A19" s="79"/>
      <c r="B19" s="80"/>
      <c r="C19" s="59"/>
      <c r="D19" s="59"/>
      <c r="E19" s="63"/>
      <c r="F19" s="59"/>
      <c r="G19" s="59"/>
      <c r="H19" s="59"/>
      <c r="I19" s="59"/>
      <c r="J19" s="59"/>
      <c r="K19" s="59"/>
      <c r="L19" s="61"/>
      <c r="M19" s="61"/>
      <c r="N19" s="62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3"/>
      <c r="AF19" s="63"/>
      <c r="AG19" s="63"/>
      <c r="AH19" s="59"/>
      <c r="AI19" s="63"/>
      <c r="AJ19" s="63"/>
      <c r="AK19" s="63"/>
      <c r="AL19" s="63"/>
      <c r="AM19" s="63"/>
      <c r="AN19" s="59"/>
      <c r="AO19" s="59"/>
      <c r="AP19" s="59"/>
      <c r="AQ19" s="59"/>
      <c r="AR19" s="59"/>
      <c r="AS19" s="16">
        <f>'[1]Общий'!$D$47</f>
        <v>246</v>
      </c>
      <c r="AT19" s="52">
        <f t="shared" si="1"/>
        <v>64</v>
      </c>
      <c r="AU19" s="52">
        <f t="shared" si="2"/>
        <v>0</v>
      </c>
      <c r="AV19" s="52">
        <v>3688.66</v>
      </c>
      <c r="AW19" s="52">
        <v>3485.92</v>
      </c>
      <c r="AX19" s="52">
        <f t="shared" si="3"/>
        <v>-3688.66</v>
      </c>
      <c r="AY19" s="52">
        <f t="shared" si="4"/>
        <v>-3485.92</v>
      </c>
      <c r="AZ19" s="34" t="e">
        <f>#REF!-'на дому'!#REF!-#REF!-срочное!H20-#REF!</f>
        <v>#REF!</v>
      </c>
      <c r="BA19" s="34" t="e">
        <f>#REF!-'на дому'!#REF!-#REF!-срочное!J20-#REF!</f>
        <v>#REF!</v>
      </c>
      <c r="BB19" s="20">
        <f t="shared" si="5"/>
        <v>0</v>
      </c>
      <c r="BC19" s="36">
        <f t="shared" si="6"/>
        <v>0</v>
      </c>
      <c r="BD19" s="50" t="e">
        <f>#REF!-#REF!-#REF!</f>
        <v>#REF!</v>
      </c>
      <c r="BE19" s="50">
        <v>5820</v>
      </c>
      <c r="BF19" s="50" t="e">
        <f>#REF!-BE19</f>
        <v>#REF!</v>
      </c>
      <c r="BG19" s="20" t="e">
        <f>#REF!-#REF!-#REF!</f>
        <v>#REF!</v>
      </c>
      <c r="BH19" s="20">
        <f t="shared" si="7"/>
        <v>0</v>
      </c>
      <c r="BI19" s="27">
        <f t="shared" si="8"/>
        <v>0</v>
      </c>
      <c r="BJ19" s="10" t="s">
        <v>122</v>
      </c>
      <c r="BK19" s="10" t="s">
        <v>85</v>
      </c>
      <c r="BM19" t="s">
        <v>11</v>
      </c>
    </row>
    <row r="20" spans="1:65" s="32" customFormat="1" ht="12" customHeight="1" hidden="1">
      <c r="A20" s="79"/>
      <c r="B20" s="80"/>
      <c r="C20" s="59"/>
      <c r="D20" s="59"/>
      <c r="E20" s="63"/>
      <c r="F20" s="59"/>
      <c r="G20" s="59"/>
      <c r="H20" s="59"/>
      <c r="I20" s="59"/>
      <c r="J20" s="59"/>
      <c r="K20" s="59"/>
      <c r="L20" s="61"/>
      <c r="M20" s="61"/>
      <c r="N20" s="62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3"/>
      <c r="AF20" s="63"/>
      <c r="AG20" s="63"/>
      <c r="AH20" s="59"/>
      <c r="AI20" s="63"/>
      <c r="AJ20" s="63"/>
      <c r="AK20" s="63"/>
      <c r="AL20" s="63"/>
      <c r="AM20" s="63"/>
      <c r="AN20" s="59"/>
      <c r="AO20" s="59"/>
      <c r="AP20" s="59"/>
      <c r="AQ20" s="59"/>
      <c r="AR20" s="59"/>
      <c r="AS20" s="33">
        <f>'[2]Общий'!$D$47</f>
        <v>246</v>
      </c>
      <c r="AT20" s="52">
        <f t="shared" si="1"/>
        <v>64</v>
      </c>
      <c r="AU20" s="52">
        <f t="shared" si="2"/>
        <v>0</v>
      </c>
      <c r="AV20" s="53">
        <v>3277.06</v>
      </c>
      <c r="AW20" s="53">
        <v>3277.059</v>
      </c>
      <c r="AX20" s="52">
        <f t="shared" si="3"/>
        <v>-3277.06</v>
      </c>
      <c r="AY20" s="52">
        <f t="shared" si="4"/>
        <v>-3277.059</v>
      </c>
      <c r="AZ20" s="34" t="e">
        <f>#REF!-'на дому'!#REF!-#REF!-срочное!H21-#REF!</f>
        <v>#REF!</v>
      </c>
      <c r="BA20" s="34" t="e">
        <f>#REF!-'на дому'!#REF!-#REF!-срочное!J21-#REF!</f>
        <v>#REF!</v>
      </c>
      <c r="BB20" s="36">
        <f t="shared" si="5"/>
        <v>0</v>
      </c>
      <c r="BC20" s="36">
        <f t="shared" si="6"/>
        <v>0</v>
      </c>
      <c r="BD20" s="50" t="e">
        <f>#REF!-#REF!-#REF!</f>
        <v>#REF!</v>
      </c>
      <c r="BE20" s="50">
        <v>5770</v>
      </c>
      <c r="BF20" s="50" t="e">
        <f>#REF!-BE20</f>
        <v>#REF!</v>
      </c>
      <c r="BG20" s="20" t="e">
        <f>#REF!-#REF!-#REF!</f>
        <v>#REF!</v>
      </c>
      <c r="BH20" s="36">
        <f t="shared" si="7"/>
        <v>0</v>
      </c>
      <c r="BI20" s="27">
        <f t="shared" si="8"/>
        <v>0</v>
      </c>
      <c r="BJ20" s="23" t="s">
        <v>123</v>
      </c>
      <c r="BK20" s="23" t="s">
        <v>86</v>
      </c>
      <c r="BL20" s="32">
        <v>6</v>
      </c>
      <c r="BM20" s="32" t="s">
        <v>12</v>
      </c>
    </row>
    <row r="21" spans="1:65" s="6" customFormat="1" ht="12" customHeight="1" hidden="1">
      <c r="A21" s="88"/>
      <c r="B21" s="89"/>
      <c r="C21" s="90"/>
      <c r="D21" s="90"/>
      <c r="E21" s="91"/>
      <c r="F21" s="90"/>
      <c r="G21" s="90"/>
      <c r="H21" s="90"/>
      <c r="I21" s="90"/>
      <c r="J21" s="90"/>
      <c r="K21" s="90"/>
      <c r="L21" s="92"/>
      <c r="M21" s="92"/>
      <c r="N21" s="93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1"/>
      <c r="AF21" s="91"/>
      <c r="AG21" s="91"/>
      <c r="AH21" s="90"/>
      <c r="AI21" s="91"/>
      <c r="AJ21" s="91"/>
      <c r="AK21" s="91"/>
      <c r="AL21" s="91"/>
      <c r="AM21" s="91"/>
      <c r="AN21" s="90"/>
      <c r="AO21" s="90"/>
      <c r="AP21" s="90"/>
      <c r="AQ21" s="90"/>
      <c r="AR21" s="90"/>
      <c r="AS21" s="18">
        <f>SUM(AS22:AS26)/5</f>
        <v>246</v>
      </c>
      <c r="AT21" s="52">
        <f t="shared" si="1"/>
        <v>64</v>
      </c>
      <c r="AU21" s="52">
        <f t="shared" si="2"/>
        <v>0</v>
      </c>
      <c r="AV21" s="56">
        <v>4999.0599999999995</v>
      </c>
      <c r="AW21" s="56">
        <v>4999.0599999999995</v>
      </c>
      <c r="AX21" s="52">
        <f t="shared" si="3"/>
        <v>-4999.0599999999995</v>
      </c>
      <c r="AY21" s="52">
        <f t="shared" si="4"/>
        <v>-4999.0599999999995</v>
      </c>
      <c r="AZ21" s="34" t="e">
        <f>#REF!-'на дому'!#REF!-#REF!-срочное!H22-#REF!</f>
        <v>#REF!</v>
      </c>
      <c r="BA21" s="34" t="e">
        <f>#REF!-'на дому'!#REF!-#REF!-срочное!J22-#REF!</f>
        <v>#REF!</v>
      </c>
      <c r="BB21" s="20">
        <f t="shared" si="5"/>
        <v>0</v>
      </c>
      <c r="BC21" s="36">
        <f t="shared" si="6"/>
        <v>0</v>
      </c>
      <c r="BD21" s="50" t="e">
        <f>#REF!-#REF!-#REF!</f>
        <v>#REF!</v>
      </c>
      <c r="BE21" s="50">
        <v>39443</v>
      </c>
      <c r="BF21" s="50" t="e">
        <f>#REF!-BE21</f>
        <v>#REF!</v>
      </c>
      <c r="BG21" s="20" t="e">
        <f>#REF!-#REF!-#REF!</f>
        <v>#REF!</v>
      </c>
      <c r="BH21" s="20">
        <f t="shared" si="7"/>
        <v>0</v>
      </c>
      <c r="BI21" s="27">
        <f t="shared" si="8"/>
        <v>0</v>
      </c>
      <c r="BJ21" s="12">
        <f>SUM(BJ22:BJ26)/5</f>
        <v>23.2</v>
      </c>
      <c r="BK21" s="12">
        <f>SUM(BK22:BK26)/5</f>
        <v>23.2</v>
      </c>
      <c r="BL21" s="6">
        <v>7</v>
      </c>
      <c r="BM21" s="6" t="s">
        <v>13</v>
      </c>
    </row>
    <row r="22" spans="1:65" s="32" customFormat="1" ht="12" customHeight="1" hidden="1">
      <c r="A22" s="79"/>
      <c r="B22" s="80"/>
      <c r="C22" s="59"/>
      <c r="D22" s="59"/>
      <c r="E22" s="63"/>
      <c r="F22" s="59"/>
      <c r="G22" s="59"/>
      <c r="H22" s="59"/>
      <c r="I22" s="59"/>
      <c r="J22" s="59"/>
      <c r="K22" s="59"/>
      <c r="L22" s="61"/>
      <c r="M22" s="61"/>
      <c r="N22" s="62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3"/>
      <c r="AF22" s="63"/>
      <c r="AG22" s="63"/>
      <c r="AH22" s="59"/>
      <c r="AI22" s="63"/>
      <c r="AJ22" s="63"/>
      <c r="AK22" s="63"/>
      <c r="AL22" s="63"/>
      <c r="AM22" s="63"/>
      <c r="AN22" s="59"/>
      <c r="AO22" s="59"/>
      <c r="AP22" s="59"/>
      <c r="AQ22" s="59"/>
      <c r="AR22" s="59"/>
      <c r="AS22" s="33">
        <f>'[13]Общий'!$D$47</f>
        <v>246</v>
      </c>
      <c r="AT22" s="52">
        <f t="shared" si="1"/>
        <v>64</v>
      </c>
      <c r="AU22" s="52">
        <f t="shared" si="2"/>
        <v>0</v>
      </c>
      <c r="AV22" s="53">
        <v>494.27</v>
      </c>
      <c r="AW22" s="53">
        <v>494.27000000000004</v>
      </c>
      <c r="AX22" s="52">
        <f t="shared" si="3"/>
        <v>-494.27</v>
      </c>
      <c r="AY22" s="52">
        <f t="shared" si="4"/>
        <v>-494.27000000000004</v>
      </c>
      <c r="AZ22" s="34" t="e">
        <f>#REF!-'на дому'!#REF!-#REF!-срочное!H23-#REF!</f>
        <v>#REF!</v>
      </c>
      <c r="BA22" s="34" t="e">
        <f>#REF!-'на дому'!#REF!-#REF!-срочное!J23-#REF!</f>
        <v>#REF!</v>
      </c>
      <c r="BB22" s="36">
        <f t="shared" si="5"/>
        <v>0</v>
      </c>
      <c r="BC22" s="36">
        <f t="shared" si="6"/>
        <v>0</v>
      </c>
      <c r="BD22" s="50" t="e">
        <f>#REF!-#REF!-#REF!</f>
        <v>#REF!</v>
      </c>
      <c r="BE22" s="50">
        <v>7646</v>
      </c>
      <c r="BF22" s="50" t="e">
        <f>#REF!-BE22</f>
        <v>#REF!</v>
      </c>
      <c r="BG22" s="20" t="e">
        <f>#REF!-#REF!-#REF!</f>
        <v>#REF!</v>
      </c>
      <c r="BH22" s="36">
        <f t="shared" si="7"/>
        <v>0</v>
      </c>
      <c r="BI22" s="27">
        <f t="shared" si="8"/>
        <v>0</v>
      </c>
      <c r="BJ22" s="23" t="s">
        <v>150</v>
      </c>
      <c r="BK22" s="23" t="s">
        <v>87</v>
      </c>
      <c r="BM22" s="32" t="s">
        <v>14</v>
      </c>
    </row>
    <row r="23" spans="1:65" ht="15.75" customHeight="1" hidden="1">
      <c r="A23" s="79"/>
      <c r="B23" s="80"/>
      <c r="C23" s="59"/>
      <c r="D23" s="59"/>
      <c r="E23" s="63"/>
      <c r="F23" s="59"/>
      <c r="G23" s="59"/>
      <c r="H23" s="59"/>
      <c r="I23" s="59"/>
      <c r="J23" s="59"/>
      <c r="K23" s="59"/>
      <c r="L23" s="61"/>
      <c r="M23" s="61"/>
      <c r="N23" s="62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3"/>
      <c r="AF23" s="63"/>
      <c r="AG23" s="63"/>
      <c r="AH23" s="59"/>
      <c r="AI23" s="63"/>
      <c r="AJ23" s="63"/>
      <c r="AK23" s="63"/>
      <c r="AL23" s="63"/>
      <c r="AM23" s="63"/>
      <c r="AN23" s="59"/>
      <c r="AO23" s="59"/>
      <c r="AP23" s="59"/>
      <c r="AQ23" s="59"/>
      <c r="AR23" s="59"/>
      <c r="AS23" s="16">
        <f>'[15]Общий'!$D$47</f>
        <v>246</v>
      </c>
      <c r="AT23" s="52">
        <f t="shared" si="1"/>
        <v>64</v>
      </c>
      <c r="AU23" s="52">
        <f t="shared" si="2"/>
        <v>0</v>
      </c>
      <c r="AV23" s="52">
        <v>544.9</v>
      </c>
      <c r="AW23" s="52">
        <v>544.9</v>
      </c>
      <c r="AX23" s="52">
        <f t="shared" si="3"/>
        <v>-544.9</v>
      </c>
      <c r="AY23" s="52">
        <f t="shared" si="4"/>
        <v>-544.9</v>
      </c>
      <c r="AZ23" s="34" t="e">
        <f>#REF!-'на дому'!#REF!-#REF!-срочное!H24-#REF!</f>
        <v>#REF!</v>
      </c>
      <c r="BA23" s="34" t="e">
        <f>#REF!-'на дому'!#REF!-#REF!-срочное!J24-#REF!</f>
        <v>#REF!</v>
      </c>
      <c r="BB23" s="20">
        <f t="shared" si="5"/>
        <v>0</v>
      </c>
      <c r="BC23" s="36">
        <f t="shared" si="6"/>
        <v>0</v>
      </c>
      <c r="BD23" s="50" t="e">
        <f>#REF!-#REF!-#REF!</f>
        <v>#REF!</v>
      </c>
      <c r="BE23" s="50">
        <v>865</v>
      </c>
      <c r="BF23" s="50" t="e">
        <f>#REF!-BE23</f>
        <v>#REF!</v>
      </c>
      <c r="BG23" s="20" t="e">
        <f>#REF!-#REF!-#REF!</f>
        <v>#REF!</v>
      </c>
      <c r="BH23" s="20">
        <f t="shared" si="7"/>
        <v>0</v>
      </c>
      <c r="BI23" s="27">
        <f t="shared" si="8"/>
        <v>0</v>
      </c>
      <c r="BJ23" s="10" t="s">
        <v>124</v>
      </c>
      <c r="BK23" s="10" t="s">
        <v>88</v>
      </c>
      <c r="BM23" t="s">
        <v>15</v>
      </c>
    </row>
    <row r="24" spans="1:65" ht="12" customHeight="1" hidden="1">
      <c r="A24" s="79"/>
      <c r="B24" s="80"/>
      <c r="C24" s="59"/>
      <c r="D24" s="59"/>
      <c r="E24" s="63"/>
      <c r="F24" s="59"/>
      <c r="G24" s="59"/>
      <c r="H24" s="59"/>
      <c r="I24" s="59"/>
      <c r="J24" s="59"/>
      <c r="K24" s="59"/>
      <c r="L24" s="61"/>
      <c r="M24" s="61"/>
      <c r="N24" s="62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3"/>
      <c r="AF24" s="63"/>
      <c r="AG24" s="63"/>
      <c r="AH24" s="59"/>
      <c r="AI24" s="63"/>
      <c r="AJ24" s="63"/>
      <c r="AK24" s="63"/>
      <c r="AL24" s="63"/>
      <c r="AM24" s="63"/>
      <c r="AN24" s="59"/>
      <c r="AO24" s="59"/>
      <c r="AP24" s="59"/>
      <c r="AQ24" s="59"/>
      <c r="AR24" s="59"/>
      <c r="AS24" s="16">
        <f>'[17]Общий'!$D$47</f>
        <v>246</v>
      </c>
      <c r="AT24" s="52">
        <f t="shared" si="1"/>
        <v>64</v>
      </c>
      <c r="AU24" s="52">
        <f t="shared" si="2"/>
        <v>0</v>
      </c>
      <c r="AV24" s="52">
        <v>816.39</v>
      </c>
      <c r="AW24" s="52">
        <v>816.39</v>
      </c>
      <c r="AX24" s="52">
        <f t="shared" si="3"/>
        <v>-816.39</v>
      </c>
      <c r="AY24" s="52">
        <f t="shared" si="4"/>
        <v>-816.39</v>
      </c>
      <c r="AZ24" s="34" t="e">
        <f>#REF!-'на дому'!#REF!-#REF!-срочное!H25-#REF!</f>
        <v>#REF!</v>
      </c>
      <c r="BA24" s="34" t="e">
        <f>#REF!-'на дому'!#REF!-#REF!-срочное!J25-#REF!</f>
        <v>#REF!</v>
      </c>
      <c r="BB24" s="20">
        <f t="shared" si="5"/>
        <v>0</v>
      </c>
      <c r="BC24" s="36">
        <f t="shared" si="6"/>
        <v>0</v>
      </c>
      <c r="BD24" s="50" t="e">
        <f>#REF!-#REF!-#REF!</f>
        <v>#REF!</v>
      </c>
      <c r="BE24" s="50">
        <v>3112</v>
      </c>
      <c r="BF24" s="50" t="e">
        <f>#REF!-BE24</f>
        <v>#REF!</v>
      </c>
      <c r="BG24" s="20" t="e">
        <f>#REF!-#REF!-#REF!</f>
        <v>#REF!</v>
      </c>
      <c r="BH24" s="20">
        <f t="shared" si="7"/>
        <v>0</v>
      </c>
      <c r="BI24" s="27">
        <f t="shared" si="8"/>
        <v>0</v>
      </c>
      <c r="BJ24" s="10">
        <v>116</v>
      </c>
      <c r="BK24" s="10">
        <v>116</v>
      </c>
      <c r="BM24" t="s">
        <v>16</v>
      </c>
    </row>
    <row r="25" spans="1:65" ht="12" customHeight="1" hidden="1">
      <c r="A25" s="79"/>
      <c r="B25" s="80"/>
      <c r="C25" s="59"/>
      <c r="D25" s="59"/>
      <c r="E25" s="63"/>
      <c r="F25" s="59"/>
      <c r="G25" s="59"/>
      <c r="H25" s="59"/>
      <c r="I25" s="59"/>
      <c r="J25" s="59"/>
      <c r="K25" s="59"/>
      <c r="L25" s="61"/>
      <c r="M25" s="61"/>
      <c r="N25" s="62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3"/>
      <c r="AF25" s="63"/>
      <c r="AG25" s="63"/>
      <c r="AH25" s="59"/>
      <c r="AI25" s="63"/>
      <c r="AJ25" s="63"/>
      <c r="AK25" s="63"/>
      <c r="AL25" s="63"/>
      <c r="AM25" s="63"/>
      <c r="AN25" s="59"/>
      <c r="AO25" s="59"/>
      <c r="AP25" s="59"/>
      <c r="AQ25" s="59"/>
      <c r="AR25" s="59"/>
      <c r="AS25" s="60">
        <f>'[18]Общий'!$D$47</f>
        <v>246</v>
      </c>
      <c r="AT25" s="52">
        <f t="shared" si="1"/>
        <v>64</v>
      </c>
      <c r="AU25" s="52">
        <f t="shared" si="2"/>
        <v>0</v>
      </c>
      <c r="AV25" s="52">
        <v>2238</v>
      </c>
      <c r="AW25" s="52">
        <v>2238</v>
      </c>
      <c r="AX25" s="52">
        <f t="shared" si="3"/>
        <v>-2238</v>
      </c>
      <c r="AY25" s="52">
        <f t="shared" si="4"/>
        <v>-2238</v>
      </c>
      <c r="AZ25" s="34" t="e">
        <f>#REF!-'на дому'!#REF!-#REF!-срочное!H26-#REF!</f>
        <v>#REF!</v>
      </c>
      <c r="BA25" s="34" t="e">
        <f>#REF!-'на дому'!#REF!-#REF!-срочное!J26-#REF!</f>
        <v>#REF!</v>
      </c>
      <c r="BB25" s="20">
        <f t="shared" si="5"/>
        <v>0</v>
      </c>
      <c r="BC25" s="36">
        <f t="shared" si="6"/>
        <v>0</v>
      </c>
      <c r="BD25" s="50" t="e">
        <f>#REF!-#REF!-#REF!</f>
        <v>#REF!</v>
      </c>
      <c r="BE25" s="50">
        <v>24512</v>
      </c>
      <c r="BF25" s="50" t="e">
        <f>#REF!-BE25</f>
        <v>#REF!</v>
      </c>
      <c r="BG25" s="20" t="e">
        <f>#REF!-#REF!-#REF!</f>
        <v>#REF!</v>
      </c>
      <c r="BH25" s="20">
        <f t="shared" si="7"/>
        <v>0</v>
      </c>
      <c r="BI25" s="27">
        <f t="shared" si="8"/>
        <v>0</v>
      </c>
      <c r="BJ25" s="10" t="s">
        <v>125</v>
      </c>
      <c r="BK25" s="10" t="s">
        <v>89</v>
      </c>
      <c r="BM25" t="s">
        <v>17</v>
      </c>
    </row>
    <row r="26" spans="1:65" ht="12" customHeight="1" hidden="1">
      <c r="A26" s="79"/>
      <c r="B26" s="80"/>
      <c r="C26" s="59"/>
      <c r="D26" s="59"/>
      <c r="E26" s="63"/>
      <c r="F26" s="59"/>
      <c r="G26" s="59"/>
      <c r="H26" s="59"/>
      <c r="I26" s="59"/>
      <c r="J26" s="59"/>
      <c r="K26" s="59"/>
      <c r="L26" s="61"/>
      <c r="M26" s="61"/>
      <c r="N26" s="62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3"/>
      <c r="AF26" s="63"/>
      <c r="AG26" s="63"/>
      <c r="AH26" s="59"/>
      <c r="AI26" s="63"/>
      <c r="AJ26" s="63"/>
      <c r="AK26" s="63"/>
      <c r="AL26" s="63"/>
      <c r="AM26" s="63"/>
      <c r="AN26" s="59"/>
      <c r="AO26" s="59"/>
      <c r="AP26" s="59"/>
      <c r="AQ26" s="59"/>
      <c r="AR26" s="59"/>
      <c r="AS26" s="16">
        <f>'[19]Общий'!$D$47</f>
        <v>246</v>
      </c>
      <c r="AT26" s="52">
        <f t="shared" si="1"/>
        <v>64</v>
      </c>
      <c r="AU26" s="52">
        <f t="shared" si="2"/>
        <v>0</v>
      </c>
      <c r="AV26" s="52">
        <v>905.5</v>
      </c>
      <c r="AW26" s="52">
        <v>905.5</v>
      </c>
      <c r="AX26" s="52">
        <f t="shared" si="3"/>
        <v>-905.5</v>
      </c>
      <c r="AY26" s="52">
        <f t="shared" si="4"/>
        <v>-905.5</v>
      </c>
      <c r="AZ26" s="34" t="e">
        <f>#REF!-'на дому'!#REF!-#REF!-срочное!H27-#REF!</f>
        <v>#REF!</v>
      </c>
      <c r="BA26" s="34" t="e">
        <f>#REF!-'на дому'!#REF!-#REF!-срочное!J27-#REF!</f>
        <v>#REF!</v>
      </c>
      <c r="BB26" s="20">
        <f t="shared" si="5"/>
        <v>0</v>
      </c>
      <c r="BC26" s="36">
        <f t="shared" si="6"/>
        <v>0</v>
      </c>
      <c r="BD26" s="50" t="e">
        <f>#REF!-#REF!-#REF!</f>
        <v>#REF!</v>
      </c>
      <c r="BE26" s="50">
        <v>3308</v>
      </c>
      <c r="BF26" s="50" t="e">
        <f>#REF!-BE26</f>
        <v>#REF!</v>
      </c>
      <c r="BG26" s="20" t="e">
        <f>#REF!-#REF!-#REF!</f>
        <v>#REF!</v>
      </c>
      <c r="BH26" s="20">
        <f t="shared" si="7"/>
        <v>0</v>
      </c>
      <c r="BI26" s="27">
        <f t="shared" si="8"/>
        <v>0</v>
      </c>
      <c r="BJ26" s="10" t="s">
        <v>126</v>
      </c>
      <c r="BK26" s="10" t="s">
        <v>90</v>
      </c>
      <c r="BM26" t="s">
        <v>18</v>
      </c>
    </row>
    <row r="27" spans="1:65" ht="12" customHeight="1" hidden="1">
      <c r="A27" s="79"/>
      <c r="B27" s="80"/>
      <c r="C27" s="59"/>
      <c r="D27" s="59"/>
      <c r="E27" s="63"/>
      <c r="F27" s="59"/>
      <c r="G27" s="59"/>
      <c r="H27" s="59"/>
      <c r="I27" s="59"/>
      <c r="J27" s="59"/>
      <c r="K27" s="59"/>
      <c r="L27" s="61"/>
      <c r="M27" s="61"/>
      <c r="N27" s="62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3"/>
      <c r="AF27" s="63"/>
      <c r="AG27" s="63"/>
      <c r="AH27" s="59"/>
      <c r="AI27" s="63"/>
      <c r="AJ27" s="63"/>
      <c r="AK27" s="63"/>
      <c r="AL27" s="63"/>
      <c r="AM27" s="63"/>
      <c r="AN27" s="59"/>
      <c r="AO27" s="59"/>
      <c r="AP27" s="59"/>
      <c r="AQ27" s="59"/>
      <c r="AR27" s="59"/>
      <c r="AS27" s="16">
        <f>'[32]Общий'!$D$47</f>
        <v>246</v>
      </c>
      <c r="AT27" s="52">
        <f t="shared" si="1"/>
        <v>64</v>
      </c>
      <c r="AU27" s="52">
        <f t="shared" si="2"/>
        <v>0</v>
      </c>
      <c r="AV27" s="52">
        <v>2233.7</v>
      </c>
      <c r="AW27" s="52">
        <v>2233.7</v>
      </c>
      <c r="AX27" s="52">
        <f t="shared" si="3"/>
        <v>-2233.7</v>
      </c>
      <c r="AY27" s="52">
        <f t="shared" si="4"/>
        <v>-2233.7</v>
      </c>
      <c r="AZ27" s="34" t="e">
        <f>#REF!-'на дому'!#REF!-#REF!-срочное!H28-#REF!</f>
        <v>#REF!</v>
      </c>
      <c r="BA27" s="34" t="e">
        <f>#REF!-'на дому'!#REF!-#REF!-срочное!J28-#REF!</f>
        <v>#REF!</v>
      </c>
      <c r="BB27" s="20">
        <f t="shared" si="5"/>
        <v>0</v>
      </c>
      <c r="BC27" s="36">
        <f t="shared" si="6"/>
        <v>0</v>
      </c>
      <c r="BD27" s="50" t="e">
        <f>#REF!-#REF!-#REF!</f>
        <v>#REF!</v>
      </c>
      <c r="BE27" s="50">
        <v>6289</v>
      </c>
      <c r="BF27" s="50" t="e">
        <f>#REF!-BE27</f>
        <v>#REF!</v>
      </c>
      <c r="BG27" s="20" t="e">
        <f>#REF!-#REF!-#REF!</f>
        <v>#REF!</v>
      </c>
      <c r="BH27" s="20">
        <f t="shared" si="7"/>
        <v>0</v>
      </c>
      <c r="BI27" s="27">
        <f t="shared" si="8"/>
        <v>0</v>
      </c>
      <c r="BJ27" s="10" t="s">
        <v>127</v>
      </c>
      <c r="BK27" s="10" t="s">
        <v>91</v>
      </c>
      <c r="BL27">
        <v>8</v>
      </c>
      <c r="BM27" t="s">
        <v>19</v>
      </c>
    </row>
    <row r="28" spans="1:65" ht="12" customHeight="1" hidden="1">
      <c r="A28" s="79"/>
      <c r="B28" s="80"/>
      <c r="C28" s="59"/>
      <c r="D28" s="59"/>
      <c r="E28" s="63"/>
      <c r="F28" s="59"/>
      <c r="G28" s="59"/>
      <c r="H28" s="59"/>
      <c r="I28" s="59"/>
      <c r="J28" s="59"/>
      <c r="K28" s="59"/>
      <c r="L28" s="61"/>
      <c r="M28" s="61"/>
      <c r="N28" s="62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3"/>
      <c r="AF28" s="63"/>
      <c r="AG28" s="63"/>
      <c r="AH28" s="59"/>
      <c r="AI28" s="63"/>
      <c r="AJ28" s="63"/>
      <c r="AK28" s="63"/>
      <c r="AL28" s="63"/>
      <c r="AM28" s="63"/>
      <c r="AN28" s="59"/>
      <c r="AO28" s="59"/>
      <c r="AP28" s="59"/>
      <c r="AQ28" s="59"/>
      <c r="AR28" s="59"/>
      <c r="AS28" s="16">
        <f>'[20]Общий'!$D$47</f>
        <v>246</v>
      </c>
      <c r="AT28" s="52">
        <f t="shared" si="1"/>
        <v>64</v>
      </c>
      <c r="AU28" s="52">
        <f t="shared" si="2"/>
        <v>0</v>
      </c>
      <c r="AV28" s="52">
        <v>2493.1</v>
      </c>
      <c r="AW28" s="52">
        <v>2323.4300000000003</v>
      </c>
      <c r="AX28" s="52">
        <f t="shared" si="3"/>
        <v>-2493.1</v>
      </c>
      <c r="AY28" s="52">
        <f t="shared" si="4"/>
        <v>-2323.4300000000003</v>
      </c>
      <c r="AZ28" s="34" t="e">
        <f>#REF!-'на дому'!#REF!-#REF!-срочное!H29-#REF!</f>
        <v>#REF!</v>
      </c>
      <c r="BA28" s="34" t="e">
        <f>#REF!-'на дому'!#REF!-#REF!-срочное!J29-#REF!</f>
        <v>#REF!</v>
      </c>
      <c r="BB28" s="20">
        <f t="shared" si="5"/>
        <v>0</v>
      </c>
      <c r="BC28" s="36">
        <f t="shared" si="6"/>
        <v>0</v>
      </c>
      <c r="BD28" s="50" t="e">
        <f>#REF!-#REF!-#REF!</f>
        <v>#REF!</v>
      </c>
      <c r="BE28" s="50">
        <v>8858</v>
      </c>
      <c r="BF28" s="50" t="e">
        <f>#REF!-BE28</f>
        <v>#REF!</v>
      </c>
      <c r="BG28" s="20" t="e">
        <f>#REF!-#REF!-#REF!</f>
        <v>#REF!</v>
      </c>
      <c r="BH28" s="20">
        <f t="shared" si="7"/>
        <v>0</v>
      </c>
      <c r="BI28" s="27">
        <f t="shared" si="8"/>
        <v>0</v>
      </c>
      <c r="BJ28" s="10" t="s">
        <v>128</v>
      </c>
      <c r="BK28" s="10" t="s">
        <v>92</v>
      </c>
      <c r="BL28">
        <v>9</v>
      </c>
      <c r="BM28" t="s">
        <v>20</v>
      </c>
    </row>
    <row r="29" spans="1:65" ht="12" customHeight="1" hidden="1">
      <c r="A29" s="79"/>
      <c r="B29" s="80"/>
      <c r="C29" s="59"/>
      <c r="D29" s="59"/>
      <c r="E29" s="63"/>
      <c r="F29" s="59"/>
      <c r="G29" s="59"/>
      <c r="H29" s="59"/>
      <c r="I29" s="59"/>
      <c r="J29" s="59"/>
      <c r="K29" s="59"/>
      <c r="L29" s="61"/>
      <c r="M29" s="61"/>
      <c r="N29" s="62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3"/>
      <c r="AF29" s="63"/>
      <c r="AG29" s="63"/>
      <c r="AH29" s="59"/>
      <c r="AI29" s="63"/>
      <c r="AJ29" s="63"/>
      <c r="AK29" s="63"/>
      <c r="AL29" s="63"/>
      <c r="AM29" s="63"/>
      <c r="AN29" s="59"/>
      <c r="AO29" s="59"/>
      <c r="AP29" s="59"/>
      <c r="AQ29" s="59"/>
      <c r="AR29" s="59"/>
      <c r="AS29" s="33">
        <f>'[21]Общий'!$D$47</f>
        <v>246</v>
      </c>
      <c r="AT29" s="52">
        <f t="shared" si="1"/>
        <v>64</v>
      </c>
      <c r="AU29" s="52">
        <f t="shared" si="2"/>
        <v>0</v>
      </c>
      <c r="AV29" s="53">
        <v>2110.1</v>
      </c>
      <c r="AW29" s="53">
        <v>2110</v>
      </c>
      <c r="AX29" s="52">
        <f t="shared" si="3"/>
        <v>-2110.1</v>
      </c>
      <c r="AY29" s="52">
        <f t="shared" si="4"/>
        <v>-2110</v>
      </c>
      <c r="AZ29" s="34" t="e">
        <f>#REF!-'на дому'!#REF!-#REF!-срочное!H30-#REF!</f>
        <v>#REF!</v>
      </c>
      <c r="BA29" s="34" t="e">
        <f>#REF!-'на дому'!#REF!-#REF!-срочное!J30-#REF!</f>
        <v>#REF!</v>
      </c>
      <c r="BB29" s="20">
        <f t="shared" si="5"/>
        <v>0</v>
      </c>
      <c r="BC29" s="36">
        <f t="shared" si="6"/>
        <v>0</v>
      </c>
      <c r="BD29" s="50" t="e">
        <f>#REF!-#REF!-#REF!</f>
        <v>#REF!</v>
      </c>
      <c r="BE29" s="50">
        <v>6039</v>
      </c>
      <c r="BF29" s="50" t="e">
        <f>#REF!-BE29</f>
        <v>#REF!</v>
      </c>
      <c r="BG29" s="20" t="e">
        <f>#REF!-#REF!-#REF!</f>
        <v>#REF!</v>
      </c>
      <c r="BH29" s="20">
        <f t="shared" si="7"/>
        <v>0</v>
      </c>
      <c r="BI29" s="27">
        <f t="shared" si="8"/>
        <v>0</v>
      </c>
      <c r="BJ29" s="23" t="s">
        <v>129</v>
      </c>
      <c r="BK29" s="23" t="s">
        <v>93</v>
      </c>
      <c r="BL29">
        <v>10</v>
      </c>
      <c r="BM29" t="s">
        <v>21</v>
      </c>
    </row>
    <row r="30" spans="1:65" ht="12" customHeight="1" hidden="1">
      <c r="A30" s="79"/>
      <c r="B30" s="80"/>
      <c r="C30" s="59"/>
      <c r="D30" s="59"/>
      <c r="E30" s="63"/>
      <c r="F30" s="59"/>
      <c r="G30" s="59"/>
      <c r="H30" s="59"/>
      <c r="I30" s="59"/>
      <c r="J30" s="59"/>
      <c r="K30" s="59"/>
      <c r="L30" s="61"/>
      <c r="M30" s="61"/>
      <c r="N30" s="62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3"/>
      <c r="AF30" s="63"/>
      <c r="AG30" s="63"/>
      <c r="AH30" s="59"/>
      <c r="AI30" s="63"/>
      <c r="AJ30" s="63"/>
      <c r="AK30" s="63"/>
      <c r="AL30" s="63"/>
      <c r="AM30" s="63"/>
      <c r="AN30" s="59"/>
      <c r="AO30" s="59"/>
      <c r="AP30" s="59"/>
      <c r="AQ30" s="59"/>
      <c r="AR30" s="59"/>
      <c r="AS30" s="16">
        <f>'[22]Общий'!$D$47</f>
        <v>246</v>
      </c>
      <c r="AT30" s="52">
        <f t="shared" si="1"/>
        <v>64</v>
      </c>
      <c r="AU30" s="52">
        <f t="shared" si="2"/>
        <v>0</v>
      </c>
      <c r="AV30" s="52">
        <v>1951.26</v>
      </c>
      <c r="AW30" s="52">
        <v>1951.25535</v>
      </c>
      <c r="AX30" s="52">
        <f t="shared" si="3"/>
        <v>-1951.26</v>
      </c>
      <c r="AY30" s="52">
        <f t="shared" si="4"/>
        <v>-1951.25535</v>
      </c>
      <c r="AZ30" s="34" t="e">
        <f>#REF!-'на дому'!#REF!-#REF!-срочное!H31-#REF!</f>
        <v>#REF!</v>
      </c>
      <c r="BA30" s="34" t="e">
        <f>#REF!-'на дому'!#REF!-#REF!-срочное!J31-#REF!</f>
        <v>#REF!</v>
      </c>
      <c r="BB30" s="20">
        <f t="shared" si="5"/>
        <v>0</v>
      </c>
      <c r="BC30" s="36">
        <f t="shared" si="6"/>
        <v>0</v>
      </c>
      <c r="BD30" s="50" t="e">
        <f>#REF!-#REF!-#REF!</f>
        <v>#REF!</v>
      </c>
      <c r="BE30" s="50">
        <v>2802</v>
      </c>
      <c r="BF30" s="50" t="e">
        <f>#REF!-BE30</f>
        <v>#REF!</v>
      </c>
      <c r="BG30" s="20" t="e">
        <f>#REF!-#REF!-#REF!</f>
        <v>#REF!</v>
      </c>
      <c r="BH30" s="20">
        <f t="shared" si="7"/>
        <v>0</v>
      </c>
      <c r="BI30" s="27">
        <f t="shared" si="8"/>
        <v>0</v>
      </c>
      <c r="BJ30" s="10" t="s">
        <v>130</v>
      </c>
      <c r="BK30" s="10" t="s">
        <v>94</v>
      </c>
      <c r="BL30">
        <v>11</v>
      </c>
      <c r="BM30" t="s">
        <v>22</v>
      </c>
    </row>
    <row r="31" spans="1:65" ht="12" customHeight="1" hidden="1">
      <c r="A31" s="79"/>
      <c r="B31" s="80"/>
      <c r="C31" s="59"/>
      <c r="D31" s="59"/>
      <c r="E31" s="63"/>
      <c r="F31" s="59"/>
      <c r="G31" s="59"/>
      <c r="H31" s="59"/>
      <c r="I31" s="59"/>
      <c r="J31" s="59"/>
      <c r="K31" s="59"/>
      <c r="L31" s="61"/>
      <c r="M31" s="61"/>
      <c r="N31" s="62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3"/>
      <c r="AF31" s="63"/>
      <c r="AG31" s="63"/>
      <c r="AH31" s="59"/>
      <c r="AI31" s="63"/>
      <c r="AJ31" s="63"/>
      <c r="AK31" s="63"/>
      <c r="AL31" s="63"/>
      <c r="AM31" s="63"/>
      <c r="AN31" s="59"/>
      <c r="AO31" s="59"/>
      <c r="AP31" s="59"/>
      <c r="AQ31" s="59"/>
      <c r="AR31" s="59"/>
      <c r="AS31" s="16">
        <f>'[23]Общий'!$D$47</f>
        <v>246</v>
      </c>
      <c r="AT31" s="52">
        <f t="shared" si="1"/>
        <v>64</v>
      </c>
      <c r="AU31" s="52">
        <f t="shared" si="2"/>
        <v>0</v>
      </c>
      <c r="AV31" s="52">
        <v>2542.82875</v>
      </c>
      <c r="AW31" s="52">
        <v>2502.52085</v>
      </c>
      <c r="AX31" s="52">
        <f t="shared" si="3"/>
        <v>-2542.82875</v>
      </c>
      <c r="AY31" s="52">
        <f t="shared" si="4"/>
        <v>-2502.52085</v>
      </c>
      <c r="AZ31" s="34" t="e">
        <f>#REF!-'на дому'!#REF!-#REF!-срочное!H32-#REF!</f>
        <v>#REF!</v>
      </c>
      <c r="BA31" s="34" t="e">
        <f>#REF!-'на дому'!#REF!-#REF!-срочное!J32-#REF!</f>
        <v>#REF!</v>
      </c>
      <c r="BB31" s="20">
        <f t="shared" si="5"/>
        <v>0</v>
      </c>
      <c r="BC31" s="36">
        <f t="shared" si="6"/>
        <v>0</v>
      </c>
      <c r="BD31" s="50" t="e">
        <f>#REF!-#REF!-#REF!</f>
        <v>#REF!</v>
      </c>
      <c r="BE31" s="50">
        <v>7026</v>
      </c>
      <c r="BF31" s="50" t="e">
        <f>#REF!-BE31</f>
        <v>#REF!</v>
      </c>
      <c r="BG31" s="20" t="e">
        <f>#REF!-#REF!-#REF!</f>
        <v>#REF!</v>
      </c>
      <c r="BH31" s="20">
        <f t="shared" si="7"/>
        <v>0</v>
      </c>
      <c r="BI31" s="27">
        <f t="shared" si="8"/>
        <v>0</v>
      </c>
      <c r="BJ31" s="10" t="s">
        <v>131</v>
      </c>
      <c r="BK31" s="10" t="s">
        <v>95</v>
      </c>
      <c r="BL31">
        <v>12</v>
      </c>
      <c r="BM31" t="s">
        <v>23</v>
      </c>
    </row>
    <row r="32" spans="1:65" ht="12" customHeight="1" hidden="1">
      <c r="A32" s="79"/>
      <c r="B32" s="80"/>
      <c r="C32" s="59"/>
      <c r="D32" s="59"/>
      <c r="E32" s="63"/>
      <c r="F32" s="59"/>
      <c r="G32" s="59"/>
      <c r="H32" s="59"/>
      <c r="I32" s="59"/>
      <c r="J32" s="59"/>
      <c r="K32" s="59"/>
      <c r="L32" s="61"/>
      <c r="M32" s="61"/>
      <c r="N32" s="62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3"/>
      <c r="AF32" s="63"/>
      <c r="AG32" s="63"/>
      <c r="AH32" s="59"/>
      <c r="AI32" s="63"/>
      <c r="AJ32" s="63"/>
      <c r="AK32" s="63"/>
      <c r="AL32" s="63"/>
      <c r="AM32" s="63"/>
      <c r="AN32" s="59"/>
      <c r="AO32" s="59"/>
      <c r="AP32" s="59"/>
      <c r="AQ32" s="59"/>
      <c r="AR32" s="59"/>
      <c r="AS32" s="16">
        <f>'[24]Общий'!$D$47</f>
        <v>246</v>
      </c>
      <c r="AT32" s="52">
        <f t="shared" si="1"/>
        <v>64</v>
      </c>
      <c r="AU32" s="52">
        <f t="shared" si="2"/>
        <v>0</v>
      </c>
      <c r="AV32" s="52">
        <v>2379.5</v>
      </c>
      <c r="AW32" s="52">
        <v>2289.2</v>
      </c>
      <c r="AX32" s="52">
        <f t="shared" si="3"/>
        <v>-2379.5</v>
      </c>
      <c r="AY32" s="52">
        <f t="shared" si="4"/>
        <v>-2289.2</v>
      </c>
      <c r="AZ32" s="34" t="e">
        <f>#REF!-'на дому'!#REF!-#REF!-срочное!H33-#REF!</f>
        <v>#REF!</v>
      </c>
      <c r="BA32" s="34" t="e">
        <f>#REF!-'на дому'!#REF!-#REF!-срочное!J33-#REF!</f>
        <v>#REF!</v>
      </c>
      <c r="BB32" s="20">
        <f t="shared" si="5"/>
        <v>0</v>
      </c>
      <c r="BC32" s="36">
        <f t="shared" si="6"/>
        <v>0</v>
      </c>
      <c r="BD32" s="50" t="e">
        <f>#REF!-#REF!-#REF!</f>
        <v>#REF!</v>
      </c>
      <c r="BE32" s="50">
        <v>4335</v>
      </c>
      <c r="BF32" s="50" t="e">
        <f>#REF!-BE32</f>
        <v>#REF!</v>
      </c>
      <c r="BG32" s="20" t="e">
        <f>#REF!-#REF!-#REF!</f>
        <v>#REF!</v>
      </c>
      <c r="BH32" s="20">
        <f t="shared" si="7"/>
        <v>0</v>
      </c>
      <c r="BI32" s="27">
        <f t="shared" si="8"/>
        <v>0</v>
      </c>
      <c r="BJ32" s="10" t="s">
        <v>132</v>
      </c>
      <c r="BK32" s="10" t="s">
        <v>96</v>
      </c>
      <c r="BL32">
        <v>13</v>
      </c>
      <c r="BM32" t="s">
        <v>24</v>
      </c>
    </row>
    <row r="33" spans="1:65" s="32" customFormat="1" ht="12" customHeight="1" hidden="1">
      <c r="A33" s="79"/>
      <c r="B33" s="80"/>
      <c r="C33" s="59"/>
      <c r="D33" s="59"/>
      <c r="E33" s="63"/>
      <c r="F33" s="59"/>
      <c r="G33" s="59"/>
      <c r="H33" s="59"/>
      <c r="I33" s="59"/>
      <c r="J33" s="59"/>
      <c r="K33" s="59"/>
      <c r="L33" s="61"/>
      <c r="M33" s="61"/>
      <c r="N33" s="62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3"/>
      <c r="AF33" s="63"/>
      <c r="AG33" s="63"/>
      <c r="AH33" s="59"/>
      <c r="AI33" s="63"/>
      <c r="AJ33" s="63"/>
      <c r="AK33" s="63"/>
      <c r="AL33" s="63"/>
      <c r="AM33" s="63"/>
      <c r="AN33" s="59"/>
      <c r="AO33" s="59"/>
      <c r="AP33" s="59"/>
      <c r="AQ33" s="59"/>
      <c r="AR33" s="59"/>
      <c r="AS33" s="33">
        <f>'[33]Общий'!$D$47</f>
        <v>246</v>
      </c>
      <c r="AT33" s="52">
        <f t="shared" si="1"/>
        <v>64</v>
      </c>
      <c r="AU33" s="52">
        <f t="shared" si="2"/>
        <v>0</v>
      </c>
      <c r="AV33" s="53">
        <v>2633.48</v>
      </c>
      <c r="AW33" s="53">
        <v>2633.48</v>
      </c>
      <c r="AX33" s="52">
        <f t="shared" si="3"/>
        <v>-2633.48</v>
      </c>
      <c r="AY33" s="52">
        <f t="shared" si="4"/>
        <v>-2633.48</v>
      </c>
      <c r="AZ33" s="34" t="e">
        <f>#REF!-'на дому'!#REF!-#REF!-срочное!H34-#REF!</f>
        <v>#REF!</v>
      </c>
      <c r="BA33" s="34" t="e">
        <f>#REF!-'на дому'!#REF!-#REF!-срочное!J34-#REF!</f>
        <v>#REF!</v>
      </c>
      <c r="BB33" s="36">
        <f t="shared" si="5"/>
        <v>0</v>
      </c>
      <c r="BC33" s="36">
        <f t="shared" si="6"/>
        <v>0</v>
      </c>
      <c r="BD33" s="50" t="e">
        <f>#REF!-#REF!-#REF!</f>
        <v>#REF!</v>
      </c>
      <c r="BE33" s="50">
        <v>5435</v>
      </c>
      <c r="BF33" s="50" t="e">
        <f>#REF!-BE33</f>
        <v>#REF!</v>
      </c>
      <c r="BG33" s="20" t="e">
        <f>#REF!-#REF!-#REF!</f>
        <v>#REF!</v>
      </c>
      <c r="BH33" s="36">
        <f t="shared" si="7"/>
        <v>0</v>
      </c>
      <c r="BI33" s="27">
        <f t="shared" si="8"/>
        <v>0</v>
      </c>
      <c r="BJ33" s="23" t="s">
        <v>133</v>
      </c>
      <c r="BK33" s="23" t="s">
        <v>97</v>
      </c>
      <c r="BL33" s="32">
        <v>14</v>
      </c>
      <c r="BM33" s="32" t="s">
        <v>25</v>
      </c>
    </row>
    <row r="34" spans="1:65" ht="12" customHeight="1" hidden="1">
      <c r="A34" s="79"/>
      <c r="B34" s="80"/>
      <c r="C34" s="59"/>
      <c r="D34" s="59"/>
      <c r="E34" s="63"/>
      <c r="F34" s="59"/>
      <c r="G34" s="59"/>
      <c r="H34" s="59"/>
      <c r="I34" s="59"/>
      <c r="J34" s="59"/>
      <c r="K34" s="59"/>
      <c r="L34" s="61"/>
      <c r="M34" s="61"/>
      <c r="N34" s="6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3"/>
      <c r="AF34" s="63"/>
      <c r="AG34" s="63"/>
      <c r="AH34" s="59"/>
      <c r="AI34" s="63"/>
      <c r="AJ34" s="63"/>
      <c r="AK34" s="63"/>
      <c r="AL34" s="63"/>
      <c r="AM34" s="63"/>
      <c r="AN34" s="59"/>
      <c r="AO34" s="59"/>
      <c r="AP34" s="59"/>
      <c r="AQ34" s="59"/>
      <c r="AR34" s="59"/>
      <c r="AS34" s="16">
        <f>'[34]Общий'!$D$47</f>
        <v>246</v>
      </c>
      <c r="AT34" s="52">
        <f t="shared" si="1"/>
        <v>64</v>
      </c>
      <c r="AU34" s="52">
        <f t="shared" si="2"/>
        <v>0</v>
      </c>
      <c r="AV34" s="52">
        <v>2812.7990000000004</v>
      </c>
      <c r="AW34" s="52">
        <v>2812.7990000000004</v>
      </c>
      <c r="AX34" s="52">
        <f t="shared" si="3"/>
        <v>-2812.7990000000004</v>
      </c>
      <c r="AY34" s="52">
        <f t="shared" si="4"/>
        <v>-2812.7990000000004</v>
      </c>
      <c r="AZ34" s="34" t="e">
        <f>#REF!-'на дому'!#REF!-#REF!-срочное!H35-#REF!</f>
        <v>#REF!</v>
      </c>
      <c r="BA34" s="34" t="e">
        <f>#REF!-'на дому'!#REF!-#REF!-срочное!J35-#REF!</f>
        <v>#REF!</v>
      </c>
      <c r="BB34" s="20">
        <f t="shared" si="5"/>
        <v>0</v>
      </c>
      <c r="BC34" s="36">
        <f t="shared" si="6"/>
        <v>0</v>
      </c>
      <c r="BD34" s="50" t="e">
        <f>#REF!-#REF!-#REF!</f>
        <v>#REF!</v>
      </c>
      <c r="BE34" s="50">
        <v>24576</v>
      </c>
      <c r="BF34" s="50" t="e">
        <f>#REF!-BE34</f>
        <v>#REF!</v>
      </c>
      <c r="BG34" s="20" t="e">
        <f>#REF!-#REF!-#REF!</f>
        <v>#REF!</v>
      </c>
      <c r="BH34" s="20">
        <f t="shared" si="7"/>
        <v>0</v>
      </c>
      <c r="BI34" s="27">
        <f t="shared" si="8"/>
        <v>0</v>
      </c>
      <c r="BJ34" s="10" t="s">
        <v>134</v>
      </c>
      <c r="BK34" s="10" t="s">
        <v>98</v>
      </c>
      <c r="BL34">
        <v>15</v>
      </c>
      <c r="BM34" t="s">
        <v>26</v>
      </c>
    </row>
    <row r="35" spans="1:65" ht="12" customHeight="1" hidden="1">
      <c r="A35" s="79"/>
      <c r="B35" s="80"/>
      <c r="C35" s="59"/>
      <c r="D35" s="59"/>
      <c r="E35" s="63"/>
      <c r="F35" s="59"/>
      <c r="G35" s="59"/>
      <c r="H35" s="59"/>
      <c r="I35" s="59"/>
      <c r="J35" s="59"/>
      <c r="K35" s="59"/>
      <c r="L35" s="61"/>
      <c r="M35" s="61"/>
      <c r="N35" s="62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3"/>
      <c r="AF35" s="63"/>
      <c r="AG35" s="63"/>
      <c r="AH35" s="59"/>
      <c r="AI35" s="63"/>
      <c r="AJ35" s="63"/>
      <c r="AK35" s="63"/>
      <c r="AL35" s="63"/>
      <c r="AM35" s="63"/>
      <c r="AN35" s="59"/>
      <c r="AO35" s="59"/>
      <c r="AP35" s="59"/>
      <c r="AQ35" s="59"/>
      <c r="AR35" s="59"/>
      <c r="AS35" s="16">
        <f>'[10]Общий'!$D$47</f>
        <v>246</v>
      </c>
      <c r="AT35" s="52">
        <f t="shared" si="1"/>
        <v>64</v>
      </c>
      <c r="AU35" s="52">
        <f t="shared" si="2"/>
        <v>0</v>
      </c>
      <c r="AV35" s="52">
        <v>3329.8</v>
      </c>
      <c r="AW35" s="52">
        <v>3329.5</v>
      </c>
      <c r="AX35" s="52">
        <f t="shared" si="3"/>
        <v>-3329.8</v>
      </c>
      <c r="AY35" s="52">
        <f t="shared" si="4"/>
        <v>-3329.5</v>
      </c>
      <c r="AZ35" s="34" t="e">
        <f>#REF!-'на дому'!#REF!-#REF!-срочное!H36-#REF!</f>
        <v>#REF!</v>
      </c>
      <c r="BA35" s="34" t="e">
        <f>#REF!-'на дому'!#REF!-#REF!-срочное!J36-#REF!</f>
        <v>#REF!</v>
      </c>
      <c r="BB35" s="20">
        <f t="shared" si="5"/>
        <v>0</v>
      </c>
      <c r="BC35" s="36">
        <f t="shared" si="6"/>
        <v>0</v>
      </c>
      <c r="BD35" s="50" t="e">
        <f>#REF!-#REF!-#REF!</f>
        <v>#REF!</v>
      </c>
      <c r="BE35" s="50">
        <v>14825</v>
      </c>
      <c r="BF35" s="50" t="e">
        <f>#REF!-BE35</f>
        <v>#REF!</v>
      </c>
      <c r="BG35" s="20" t="e">
        <f>#REF!-#REF!-#REF!</f>
        <v>#REF!</v>
      </c>
      <c r="BH35" s="20">
        <f t="shared" si="7"/>
        <v>0</v>
      </c>
      <c r="BI35" s="27">
        <f t="shared" si="8"/>
        <v>0</v>
      </c>
      <c r="BJ35" s="10" t="s">
        <v>135</v>
      </c>
      <c r="BK35" s="10" t="s">
        <v>99</v>
      </c>
      <c r="BL35">
        <v>16</v>
      </c>
      <c r="BM35" t="s">
        <v>27</v>
      </c>
    </row>
    <row r="36" spans="1:65" ht="12" customHeight="1" hidden="1">
      <c r="A36" s="79"/>
      <c r="B36" s="80"/>
      <c r="C36" s="59"/>
      <c r="D36" s="59"/>
      <c r="E36" s="63"/>
      <c r="F36" s="59"/>
      <c r="G36" s="59"/>
      <c r="H36" s="59"/>
      <c r="I36" s="59"/>
      <c r="J36" s="59"/>
      <c r="K36" s="59"/>
      <c r="L36" s="61"/>
      <c r="M36" s="61"/>
      <c r="N36" s="62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3"/>
      <c r="AF36" s="63"/>
      <c r="AG36" s="63"/>
      <c r="AH36" s="59"/>
      <c r="AI36" s="63"/>
      <c r="AJ36" s="63"/>
      <c r="AK36" s="63"/>
      <c r="AL36" s="63"/>
      <c r="AM36" s="63"/>
      <c r="AN36" s="59"/>
      <c r="AO36" s="59"/>
      <c r="AP36" s="59"/>
      <c r="AQ36" s="59"/>
      <c r="AR36" s="59"/>
      <c r="AS36" s="16">
        <f>'[35]Общий'!$D$47</f>
        <v>246</v>
      </c>
      <c r="AT36" s="52">
        <f t="shared" si="1"/>
        <v>64</v>
      </c>
      <c r="AU36" s="52">
        <f t="shared" si="2"/>
        <v>0</v>
      </c>
      <c r="AV36" s="52">
        <v>3980.2</v>
      </c>
      <c r="AW36" s="52">
        <v>3931.6</v>
      </c>
      <c r="AX36" s="52">
        <f t="shared" si="3"/>
        <v>-3980.2</v>
      </c>
      <c r="AY36" s="52">
        <f t="shared" si="4"/>
        <v>-3931.6</v>
      </c>
      <c r="AZ36" s="34" t="e">
        <f>#REF!-'на дому'!#REF!-#REF!-срочное!H37-#REF!</f>
        <v>#REF!</v>
      </c>
      <c r="BA36" s="34" t="e">
        <f>#REF!-'на дому'!#REF!-#REF!-срочное!J37-#REF!</f>
        <v>#REF!</v>
      </c>
      <c r="BB36" s="20">
        <f t="shared" si="5"/>
        <v>0</v>
      </c>
      <c r="BC36" s="36">
        <f t="shared" si="6"/>
        <v>0</v>
      </c>
      <c r="BD36" s="50" t="e">
        <f>#REF!-#REF!-#REF!</f>
        <v>#REF!</v>
      </c>
      <c r="BE36" s="50">
        <v>8013</v>
      </c>
      <c r="BF36" s="50" t="e">
        <f>#REF!-BE36</f>
        <v>#REF!</v>
      </c>
      <c r="BG36" s="20" t="e">
        <f>#REF!-#REF!-#REF!</f>
        <v>#REF!</v>
      </c>
      <c r="BH36" s="20">
        <f t="shared" si="7"/>
        <v>0</v>
      </c>
      <c r="BI36" s="27">
        <f t="shared" si="8"/>
        <v>0</v>
      </c>
      <c r="BJ36" s="10" t="s">
        <v>136</v>
      </c>
      <c r="BK36" s="10" t="s">
        <v>100</v>
      </c>
      <c r="BL36">
        <v>17</v>
      </c>
      <c r="BM36" t="s">
        <v>28</v>
      </c>
    </row>
    <row r="37" spans="1:65" ht="12" customHeight="1" hidden="1">
      <c r="A37" s="79"/>
      <c r="B37" s="80"/>
      <c r="C37" s="59"/>
      <c r="D37" s="59"/>
      <c r="E37" s="63"/>
      <c r="F37" s="59"/>
      <c r="G37" s="59"/>
      <c r="H37" s="59"/>
      <c r="I37" s="59"/>
      <c r="J37" s="59"/>
      <c r="K37" s="59"/>
      <c r="L37" s="61"/>
      <c r="M37" s="61"/>
      <c r="N37" s="62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3"/>
      <c r="AF37" s="63"/>
      <c r="AG37" s="63"/>
      <c r="AH37" s="59"/>
      <c r="AI37" s="63"/>
      <c r="AJ37" s="63"/>
      <c r="AK37" s="63"/>
      <c r="AL37" s="63"/>
      <c r="AM37" s="63"/>
      <c r="AN37" s="59"/>
      <c r="AO37" s="59"/>
      <c r="AP37" s="59"/>
      <c r="AQ37" s="59"/>
      <c r="AR37" s="59"/>
      <c r="AS37" s="16">
        <f>'[11]Общий'!$D$47</f>
        <v>246</v>
      </c>
      <c r="AT37" s="52">
        <f t="shared" si="1"/>
        <v>64</v>
      </c>
      <c r="AU37" s="52">
        <f t="shared" si="2"/>
        <v>0</v>
      </c>
      <c r="AV37" s="52">
        <v>1873.63</v>
      </c>
      <c r="AW37" s="52">
        <v>1873.62</v>
      </c>
      <c r="AX37" s="52">
        <f t="shared" si="3"/>
        <v>-1873.63</v>
      </c>
      <c r="AY37" s="52">
        <f t="shared" si="4"/>
        <v>-1873.62</v>
      </c>
      <c r="AZ37" s="34" t="e">
        <f>#REF!-'на дому'!#REF!-#REF!-срочное!H38-#REF!</f>
        <v>#REF!</v>
      </c>
      <c r="BA37" s="34" t="e">
        <f>#REF!-'на дому'!#REF!-#REF!-срочное!J38-#REF!</f>
        <v>#REF!</v>
      </c>
      <c r="BB37" s="20">
        <f t="shared" si="5"/>
        <v>0</v>
      </c>
      <c r="BC37" s="36">
        <f t="shared" si="6"/>
        <v>0</v>
      </c>
      <c r="BD37" s="50" t="e">
        <f>#REF!-#REF!-#REF!</f>
        <v>#REF!</v>
      </c>
      <c r="BE37" s="50">
        <v>3339</v>
      </c>
      <c r="BF37" s="50" t="e">
        <f>#REF!-BE37</f>
        <v>#REF!</v>
      </c>
      <c r="BG37" s="20" t="e">
        <f>#REF!-#REF!-#REF!</f>
        <v>#REF!</v>
      </c>
      <c r="BH37" s="20">
        <f t="shared" si="7"/>
        <v>0</v>
      </c>
      <c r="BI37" s="27">
        <f t="shared" si="8"/>
        <v>0</v>
      </c>
      <c r="BJ37" s="10" t="s">
        <v>137</v>
      </c>
      <c r="BK37" s="10" t="s">
        <v>101</v>
      </c>
      <c r="BL37">
        <v>19</v>
      </c>
      <c r="BM37" t="s">
        <v>29</v>
      </c>
    </row>
    <row r="38" spans="1:65" ht="12" customHeight="1" hidden="1">
      <c r="A38" s="79"/>
      <c r="B38" s="80"/>
      <c r="C38" s="59"/>
      <c r="D38" s="59"/>
      <c r="E38" s="63"/>
      <c r="F38" s="59"/>
      <c r="G38" s="59"/>
      <c r="H38" s="59"/>
      <c r="I38" s="59"/>
      <c r="J38" s="59"/>
      <c r="K38" s="59"/>
      <c r="L38" s="61"/>
      <c r="M38" s="61"/>
      <c r="N38" s="62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3"/>
      <c r="AF38" s="63"/>
      <c r="AG38" s="63"/>
      <c r="AH38" s="59"/>
      <c r="AI38" s="63"/>
      <c r="AJ38" s="63"/>
      <c r="AK38" s="63"/>
      <c r="AL38" s="63"/>
      <c r="AM38" s="63"/>
      <c r="AN38" s="59"/>
      <c r="AO38" s="59"/>
      <c r="AP38" s="59"/>
      <c r="AQ38" s="59"/>
      <c r="AR38" s="59"/>
      <c r="AS38" s="16">
        <f>'[36]Общий'!$D$47</f>
        <v>246</v>
      </c>
      <c r="AT38" s="52">
        <f t="shared" si="1"/>
        <v>64</v>
      </c>
      <c r="AU38" s="52">
        <f t="shared" si="2"/>
        <v>0</v>
      </c>
      <c r="AV38" s="52">
        <v>2907</v>
      </c>
      <c r="AW38" s="52">
        <v>2906.5</v>
      </c>
      <c r="AX38" s="52">
        <f t="shared" si="3"/>
        <v>-2907</v>
      </c>
      <c r="AY38" s="52">
        <f t="shared" si="4"/>
        <v>-2906.5</v>
      </c>
      <c r="AZ38" s="34" t="e">
        <f>#REF!-'на дому'!#REF!-#REF!-срочное!H39-#REF!</f>
        <v>#REF!</v>
      </c>
      <c r="BA38" s="34" t="e">
        <f>#REF!-'на дому'!#REF!-#REF!-срочное!J39-#REF!</f>
        <v>#REF!</v>
      </c>
      <c r="BB38" s="20">
        <f t="shared" si="5"/>
        <v>0</v>
      </c>
      <c r="BC38" s="36">
        <f t="shared" si="6"/>
        <v>0</v>
      </c>
      <c r="BD38" s="50" t="e">
        <f>#REF!-#REF!-#REF!</f>
        <v>#REF!</v>
      </c>
      <c r="BE38" s="50">
        <v>3410</v>
      </c>
      <c r="BF38" s="50" t="e">
        <f>#REF!-BE38</f>
        <v>#REF!</v>
      </c>
      <c r="BG38" s="20" t="e">
        <f>#REF!-#REF!-#REF!</f>
        <v>#REF!</v>
      </c>
      <c r="BH38" s="20">
        <f t="shared" si="7"/>
        <v>0</v>
      </c>
      <c r="BI38" s="27">
        <f t="shared" si="8"/>
        <v>0</v>
      </c>
      <c r="BJ38" s="10" t="s">
        <v>138</v>
      </c>
      <c r="BK38" s="10" t="s">
        <v>102</v>
      </c>
      <c r="BL38">
        <v>20</v>
      </c>
      <c r="BM38" t="s">
        <v>30</v>
      </c>
    </row>
    <row r="39" spans="1:65" s="32" customFormat="1" ht="12" customHeight="1" hidden="1">
      <c r="A39" s="79"/>
      <c r="B39" s="80"/>
      <c r="C39" s="59"/>
      <c r="D39" s="59"/>
      <c r="E39" s="63"/>
      <c r="F39" s="59"/>
      <c r="G39" s="59"/>
      <c r="H39" s="59"/>
      <c r="I39" s="59"/>
      <c r="J39" s="59"/>
      <c r="K39" s="59"/>
      <c r="L39" s="61"/>
      <c r="M39" s="61"/>
      <c r="N39" s="62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3"/>
      <c r="AF39" s="63"/>
      <c r="AG39" s="63"/>
      <c r="AH39" s="59"/>
      <c r="AI39" s="63"/>
      <c r="AJ39" s="63"/>
      <c r="AK39" s="63"/>
      <c r="AL39" s="63"/>
      <c r="AM39" s="63"/>
      <c r="AN39" s="59"/>
      <c r="AO39" s="59"/>
      <c r="AP39" s="59"/>
      <c r="AQ39" s="59"/>
      <c r="AR39" s="59"/>
      <c r="AS39" s="33">
        <f>'[28]Общий'!$D$47</f>
        <v>246</v>
      </c>
      <c r="AT39" s="52">
        <f t="shared" si="1"/>
        <v>64</v>
      </c>
      <c r="AU39" s="52">
        <f t="shared" si="2"/>
        <v>0</v>
      </c>
      <c r="AV39" s="53">
        <v>2702.3</v>
      </c>
      <c r="AW39" s="53">
        <v>2702.2999999999997</v>
      </c>
      <c r="AX39" s="52">
        <f t="shared" si="3"/>
        <v>-2702.3</v>
      </c>
      <c r="AY39" s="52">
        <f t="shared" si="4"/>
        <v>-2702.2999999999997</v>
      </c>
      <c r="AZ39" s="34" t="e">
        <f>#REF!-'на дому'!#REF!-#REF!-срочное!H40-#REF!</f>
        <v>#REF!</v>
      </c>
      <c r="BA39" s="34" t="e">
        <f>#REF!-'на дому'!#REF!-#REF!-срочное!J40-#REF!</f>
        <v>#REF!</v>
      </c>
      <c r="BB39" s="36">
        <f t="shared" si="5"/>
        <v>0</v>
      </c>
      <c r="BC39" s="36">
        <f t="shared" si="6"/>
        <v>0</v>
      </c>
      <c r="BD39" s="50" t="e">
        <f>#REF!-#REF!-#REF!</f>
        <v>#REF!</v>
      </c>
      <c r="BE39" s="50">
        <v>2850</v>
      </c>
      <c r="BF39" s="50" t="e">
        <f>#REF!-BE39</f>
        <v>#REF!</v>
      </c>
      <c r="BG39" s="20" t="e">
        <f>#REF!-#REF!-#REF!</f>
        <v>#REF!</v>
      </c>
      <c r="BH39" s="36">
        <f t="shared" si="7"/>
        <v>0</v>
      </c>
      <c r="BI39" s="27">
        <f t="shared" si="8"/>
        <v>0</v>
      </c>
      <c r="BJ39" s="23" t="s">
        <v>139</v>
      </c>
      <c r="BK39" s="23" t="s">
        <v>103</v>
      </c>
      <c r="BL39" s="32">
        <v>21</v>
      </c>
      <c r="BM39" s="32" t="s">
        <v>31</v>
      </c>
    </row>
    <row r="40" spans="1:65" ht="12" customHeight="1" hidden="1">
      <c r="A40" s="79"/>
      <c r="B40" s="80"/>
      <c r="C40" s="59"/>
      <c r="D40" s="59"/>
      <c r="E40" s="63"/>
      <c r="F40" s="59"/>
      <c r="G40" s="59"/>
      <c r="H40" s="59"/>
      <c r="I40" s="59"/>
      <c r="J40" s="59"/>
      <c r="K40" s="59"/>
      <c r="L40" s="61"/>
      <c r="M40" s="61"/>
      <c r="N40" s="62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3"/>
      <c r="AF40" s="63"/>
      <c r="AG40" s="63"/>
      <c r="AH40" s="59"/>
      <c r="AI40" s="63"/>
      <c r="AJ40" s="63"/>
      <c r="AK40" s="63"/>
      <c r="AL40" s="63"/>
      <c r="AM40" s="63"/>
      <c r="AN40" s="59"/>
      <c r="AO40" s="59"/>
      <c r="AP40" s="59"/>
      <c r="AQ40" s="59"/>
      <c r="AR40" s="59"/>
      <c r="AS40" s="16">
        <f>'[26]Общий'!$D$47</f>
        <v>246</v>
      </c>
      <c r="AT40" s="52">
        <f t="shared" si="1"/>
        <v>64</v>
      </c>
      <c r="AU40" s="52">
        <f t="shared" si="2"/>
        <v>0</v>
      </c>
      <c r="AV40" s="52">
        <v>2396.344</v>
      </c>
      <c r="AW40" s="52">
        <v>2396.182</v>
      </c>
      <c r="AX40" s="52">
        <f t="shared" si="3"/>
        <v>-2396.344</v>
      </c>
      <c r="AY40" s="52">
        <f t="shared" si="4"/>
        <v>-2396.182</v>
      </c>
      <c r="AZ40" s="34" t="e">
        <f>#REF!-'на дому'!#REF!-#REF!-срочное!H41-#REF!</f>
        <v>#REF!</v>
      </c>
      <c r="BA40" s="34" t="e">
        <f>#REF!-'на дому'!#REF!-#REF!-срочное!J41-#REF!</f>
        <v>#REF!</v>
      </c>
      <c r="BB40" s="20">
        <f t="shared" si="5"/>
        <v>0</v>
      </c>
      <c r="BC40" s="36">
        <f t="shared" si="6"/>
        <v>0</v>
      </c>
      <c r="BD40" s="50" t="e">
        <f>#REF!-#REF!-#REF!</f>
        <v>#REF!</v>
      </c>
      <c r="BE40" s="50">
        <v>6638</v>
      </c>
      <c r="BF40" s="50" t="e">
        <f>#REF!-BE40</f>
        <v>#REF!</v>
      </c>
      <c r="BG40" s="20" t="e">
        <f>#REF!-#REF!-#REF!</f>
        <v>#REF!</v>
      </c>
      <c r="BH40" s="20">
        <f t="shared" si="7"/>
        <v>0</v>
      </c>
      <c r="BI40" s="27">
        <f t="shared" si="8"/>
        <v>0</v>
      </c>
      <c r="BJ40" s="10" t="s">
        <v>140</v>
      </c>
      <c r="BK40" s="10" t="s">
        <v>104</v>
      </c>
      <c r="BL40">
        <v>22</v>
      </c>
      <c r="BM40" t="s">
        <v>32</v>
      </c>
    </row>
    <row r="41" spans="1:65" ht="12" customHeight="1" hidden="1">
      <c r="A41" s="79"/>
      <c r="B41" s="80"/>
      <c r="C41" s="59"/>
      <c r="D41" s="59"/>
      <c r="E41" s="63"/>
      <c r="F41" s="59"/>
      <c r="G41" s="59"/>
      <c r="H41" s="59"/>
      <c r="I41" s="59"/>
      <c r="J41" s="59"/>
      <c r="K41" s="59"/>
      <c r="L41" s="61"/>
      <c r="M41" s="61"/>
      <c r="N41" s="62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3"/>
      <c r="AF41" s="63"/>
      <c r="AG41" s="63"/>
      <c r="AH41" s="59"/>
      <c r="AI41" s="63"/>
      <c r="AJ41" s="63"/>
      <c r="AK41" s="63"/>
      <c r="AL41" s="63"/>
      <c r="AM41" s="63"/>
      <c r="AN41" s="59"/>
      <c r="AO41" s="59"/>
      <c r="AP41" s="59"/>
      <c r="AQ41" s="59"/>
      <c r="AR41" s="59"/>
      <c r="AS41" s="16">
        <f>'[37]Общий'!$D$47</f>
        <v>246</v>
      </c>
      <c r="AT41" s="52">
        <f aca="true" t="shared" si="9" ref="AT41:AT51">AS41-182</f>
        <v>64</v>
      </c>
      <c r="AU41" s="52">
        <f aca="true" t="shared" si="10" ref="AU41:AU51">AN41-AO41</f>
        <v>0</v>
      </c>
      <c r="AV41" s="52">
        <v>1518.6</v>
      </c>
      <c r="AW41" s="52">
        <v>1518.6000000000001</v>
      </c>
      <c r="AX41" s="52">
        <f aca="true" t="shared" si="11" ref="AX41:AX51">AN41-AV41</f>
        <v>-1518.6</v>
      </c>
      <c r="AY41" s="52">
        <f aca="true" t="shared" si="12" ref="AY41:AY51">AO41-AW41</f>
        <v>-1518.6000000000001</v>
      </c>
      <c r="AZ41" s="34" t="e">
        <f>#REF!-'на дому'!#REF!-#REF!-срочное!H42-#REF!</f>
        <v>#REF!</v>
      </c>
      <c r="BA41" s="34" t="e">
        <f>#REF!-'на дому'!#REF!-#REF!-срочное!J42-#REF!</f>
        <v>#REF!</v>
      </c>
      <c r="BB41" s="20">
        <f t="shared" si="5"/>
        <v>0</v>
      </c>
      <c r="BC41" s="36">
        <f aca="true" t="shared" si="13" ref="BC41:BC51">AN41-AO41</f>
        <v>0</v>
      </c>
      <c r="BD41" s="50" t="e">
        <f>#REF!-#REF!-#REF!</f>
        <v>#REF!</v>
      </c>
      <c r="BE41" s="50">
        <v>5521</v>
      </c>
      <c r="BF41" s="50" t="e">
        <f>#REF!-BE41</f>
        <v>#REF!</v>
      </c>
      <c r="BG41" s="20" t="e">
        <f>#REF!-#REF!-#REF!</f>
        <v>#REF!</v>
      </c>
      <c r="BH41" s="20">
        <f aca="true" t="shared" si="14" ref="BH41:BH51">AN41-AO41</f>
        <v>0</v>
      </c>
      <c r="BI41" s="27">
        <f t="shared" si="8"/>
        <v>0</v>
      </c>
      <c r="BJ41" s="10" t="s">
        <v>141</v>
      </c>
      <c r="BK41" s="10" t="s">
        <v>105</v>
      </c>
      <c r="BL41">
        <v>23</v>
      </c>
      <c r="BM41" t="s">
        <v>33</v>
      </c>
    </row>
    <row r="42" spans="1:65" ht="12" customHeight="1" hidden="1">
      <c r="A42" s="79"/>
      <c r="B42" s="80"/>
      <c r="C42" s="59"/>
      <c r="D42" s="59"/>
      <c r="E42" s="63"/>
      <c r="F42" s="59"/>
      <c r="G42" s="59"/>
      <c r="H42" s="59"/>
      <c r="I42" s="59"/>
      <c r="J42" s="59"/>
      <c r="K42" s="59"/>
      <c r="L42" s="61"/>
      <c r="M42" s="61"/>
      <c r="N42" s="62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3"/>
      <c r="AF42" s="63"/>
      <c r="AG42" s="63"/>
      <c r="AH42" s="59"/>
      <c r="AI42" s="63"/>
      <c r="AJ42" s="63"/>
      <c r="AK42" s="63"/>
      <c r="AL42" s="63"/>
      <c r="AM42" s="63"/>
      <c r="AN42" s="59"/>
      <c r="AO42" s="59"/>
      <c r="AP42" s="59"/>
      <c r="AQ42" s="59"/>
      <c r="AR42" s="59"/>
      <c r="AS42" s="33">
        <f>'[38]Общий'!$D$47</f>
        <v>246</v>
      </c>
      <c r="AT42" s="52">
        <f t="shared" si="9"/>
        <v>64</v>
      </c>
      <c r="AU42" s="52">
        <f t="shared" si="10"/>
        <v>0</v>
      </c>
      <c r="AV42" s="53">
        <v>4020.8</v>
      </c>
      <c r="AW42" s="53">
        <v>4020.8</v>
      </c>
      <c r="AX42" s="52">
        <f t="shared" si="11"/>
        <v>-4020.8</v>
      </c>
      <c r="AY42" s="52">
        <f t="shared" si="12"/>
        <v>-4020.8</v>
      </c>
      <c r="AZ42" s="34" t="e">
        <f>#REF!-'на дому'!#REF!-#REF!-срочное!#REF!-#REF!</f>
        <v>#REF!</v>
      </c>
      <c r="BA42" s="34" t="e">
        <f>#REF!-'на дому'!#REF!-#REF!-срочное!#REF!-#REF!</f>
        <v>#REF!</v>
      </c>
      <c r="BB42" s="20">
        <f t="shared" si="5"/>
        <v>0</v>
      </c>
      <c r="BC42" s="36">
        <f t="shared" si="13"/>
        <v>0</v>
      </c>
      <c r="BD42" s="50" t="e">
        <f>#REF!-#REF!-#REF!</f>
        <v>#REF!</v>
      </c>
      <c r="BE42" s="50">
        <v>9608</v>
      </c>
      <c r="BF42" s="50" t="e">
        <f>#REF!-BE42</f>
        <v>#REF!</v>
      </c>
      <c r="BG42" s="20" t="e">
        <f>#REF!-#REF!-#REF!</f>
        <v>#REF!</v>
      </c>
      <c r="BH42" s="20">
        <f t="shared" si="14"/>
        <v>0</v>
      </c>
      <c r="BI42" s="27">
        <f t="shared" si="8"/>
        <v>0</v>
      </c>
      <c r="BJ42" s="23" t="s">
        <v>142</v>
      </c>
      <c r="BK42" s="23" t="s">
        <v>106</v>
      </c>
      <c r="BL42">
        <v>24</v>
      </c>
      <c r="BM42" t="s">
        <v>34</v>
      </c>
    </row>
    <row r="43" spans="1:65" ht="12" customHeight="1" hidden="1">
      <c r="A43" s="79"/>
      <c r="B43" s="80"/>
      <c r="C43" s="59"/>
      <c r="D43" s="59"/>
      <c r="E43" s="63"/>
      <c r="F43" s="59"/>
      <c r="G43" s="59"/>
      <c r="H43" s="59"/>
      <c r="I43" s="59"/>
      <c r="J43" s="59"/>
      <c r="K43" s="59"/>
      <c r="L43" s="61"/>
      <c r="M43" s="61"/>
      <c r="N43" s="62"/>
      <c r="O43" s="61"/>
      <c r="P43" s="61"/>
      <c r="Q43" s="94">
        <f>U43+V43+W43+X43+Y43+Z43+AA43+AB43</f>
        <v>0</v>
      </c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3"/>
      <c r="AF43" s="63"/>
      <c r="AG43" s="63"/>
      <c r="AH43" s="59"/>
      <c r="AI43" s="63"/>
      <c r="AJ43" s="63"/>
      <c r="AK43" s="63"/>
      <c r="AL43" s="63"/>
      <c r="AM43" s="63"/>
      <c r="AN43" s="59"/>
      <c r="AO43" s="59"/>
      <c r="AP43" s="59"/>
      <c r="AQ43" s="59"/>
      <c r="AR43" s="59"/>
      <c r="AS43" s="16">
        <f>'[4]Общий'!$D$47</f>
        <v>246</v>
      </c>
      <c r="AT43" s="52">
        <f t="shared" si="9"/>
        <v>64</v>
      </c>
      <c r="AU43" s="52">
        <f t="shared" si="10"/>
        <v>0</v>
      </c>
      <c r="AV43" s="52">
        <v>1906.64</v>
      </c>
      <c r="AW43" s="52">
        <v>1906.644</v>
      </c>
      <c r="AX43" s="52">
        <f t="shared" si="11"/>
        <v>-1906.64</v>
      </c>
      <c r="AY43" s="52">
        <f t="shared" si="12"/>
        <v>-1906.644</v>
      </c>
      <c r="AZ43" s="34" t="e">
        <f>#REF!-'на дому'!#REF!-#REF!-срочное!#REF!-#REF!</f>
        <v>#REF!</v>
      </c>
      <c r="BA43" s="34" t="e">
        <f>#REF!-'на дому'!#REF!-#REF!-срочное!#REF!-#REF!</f>
        <v>#REF!</v>
      </c>
      <c r="BB43" s="20">
        <f t="shared" si="5"/>
        <v>0</v>
      </c>
      <c r="BC43" s="36">
        <f t="shared" si="13"/>
        <v>0</v>
      </c>
      <c r="BD43" s="50" t="e">
        <f>#REF!-#REF!-#REF!</f>
        <v>#REF!</v>
      </c>
      <c r="BE43" s="50">
        <v>6863</v>
      </c>
      <c r="BF43" s="50" t="e">
        <f>#REF!-BE43</f>
        <v>#REF!</v>
      </c>
      <c r="BG43" s="20" t="e">
        <f>#REF!-#REF!-#REF!</f>
        <v>#REF!</v>
      </c>
      <c r="BH43" s="20">
        <f t="shared" si="14"/>
        <v>0</v>
      </c>
      <c r="BI43" s="27">
        <f t="shared" si="8"/>
        <v>0</v>
      </c>
      <c r="BJ43" s="10" t="s">
        <v>143</v>
      </c>
      <c r="BK43" s="10" t="s">
        <v>107</v>
      </c>
      <c r="BL43">
        <v>25</v>
      </c>
      <c r="BM43" t="s">
        <v>35</v>
      </c>
    </row>
    <row r="44" spans="1:65" ht="12" customHeight="1" hidden="1">
      <c r="A44" s="79"/>
      <c r="B44" s="80"/>
      <c r="C44" s="59"/>
      <c r="D44" s="59"/>
      <c r="E44" s="63"/>
      <c r="F44" s="59"/>
      <c r="G44" s="59"/>
      <c r="H44" s="59"/>
      <c r="I44" s="59"/>
      <c r="J44" s="59"/>
      <c r="K44" s="59"/>
      <c r="L44" s="61"/>
      <c r="M44" s="61"/>
      <c r="N44" s="62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3"/>
      <c r="AF44" s="63"/>
      <c r="AG44" s="63"/>
      <c r="AH44" s="59"/>
      <c r="AI44" s="63"/>
      <c r="AJ44" s="63"/>
      <c r="AK44" s="63"/>
      <c r="AL44" s="63"/>
      <c r="AM44" s="63"/>
      <c r="AN44" s="59"/>
      <c r="AO44" s="59"/>
      <c r="AP44" s="59"/>
      <c r="AQ44" s="59"/>
      <c r="AR44" s="95"/>
      <c r="AS44" s="16">
        <f>'[5]Общий'!$D$47</f>
        <v>246</v>
      </c>
      <c r="AT44" s="52">
        <f t="shared" si="9"/>
        <v>64</v>
      </c>
      <c r="AU44" s="52">
        <f t="shared" si="10"/>
        <v>0</v>
      </c>
      <c r="AV44" s="52">
        <v>2155.5</v>
      </c>
      <c r="AW44" s="52">
        <v>2155.5</v>
      </c>
      <c r="AX44" s="52">
        <f t="shared" si="11"/>
        <v>-2155.5</v>
      </c>
      <c r="AY44" s="52">
        <f t="shared" si="12"/>
        <v>-2155.5</v>
      </c>
      <c r="AZ44" s="45" t="e">
        <f>#REF!-'на дому'!#REF!-#REF!-срочное!#REF!-#REF!</f>
        <v>#REF!</v>
      </c>
      <c r="BA44" s="34" t="e">
        <f>#REF!-'на дому'!#REF!-#REF!-срочное!#REF!-#REF!</f>
        <v>#REF!</v>
      </c>
      <c r="BB44" s="20">
        <f t="shared" si="5"/>
        <v>0</v>
      </c>
      <c r="BC44" s="36">
        <f t="shared" si="13"/>
        <v>0</v>
      </c>
      <c r="BD44" s="50" t="e">
        <f>#REF!-#REF!-#REF!</f>
        <v>#REF!</v>
      </c>
      <c r="BE44" s="50">
        <v>6055</v>
      </c>
      <c r="BF44" s="50" t="e">
        <f>#REF!-BE44</f>
        <v>#REF!</v>
      </c>
      <c r="BG44" s="20" t="e">
        <f>#REF!-#REF!-#REF!</f>
        <v>#REF!</v>
      </c>
      <c r="BH44" s="20">
        <f t="shared" si="14"/>
        <v>0</v>
      </c>
      <c r="BI44" s="27">
        <f t="shared" si="8"/>
        <v>0</v>
      </c>
      <c r="BJ44" s="10" t="s">
        <v>144</v>
      </c>
      <c r="BK44" s="10" t="s">
        <v>108</v>
      </c>
      <c r="BL44">
        <v>26</v>
      </c>
      <c r="BM44" t="s">
        <v>36</v>
      </c>
    </row>
    <row r="45" spans="1:65" ht="12" customHeight="1" hidden="1">
      <c r="A45" s="79"/>
      <c r="B45" s="80"/>
      <c r="C45" s="59"/>
      <c r="D45" s="59"/>
      <c r="E45" s="63"/>
      <c r="F45" s="59"/>
      <c r="G45" s="59"/>
      <c r="H45" s="59"/>
      <c r="I45" s="59"/>
      <c r="J45" s="59"/>
      <c r="K45" s="59"/>
      <c r="L45" s="61"/>
      <c r="M45" s="61"/>
      <c r="N45" s="62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3"/>
      <c r="AF45" s="63"/>
      <c r="AG45" s="63"/>
      <c r="AH45" s="59"/>
      <c r="AI45" s="63"/>
      <c r="AJ45" s="63"/>
      <c r="AK45" s="63"/>
      <c r="AL45" s="63"/>
      <c r="AM45" s="63"/>
      <c r="AN45" s="59"/>
      <c r="AO45" s="59"/>
      <c r="AP45" s="59"/>
      <c r="AQ45" s="59"/>
      <c r="AR45" s="59"/>
      <c r="AS45" s="16">
        <f>'[6]Общий'!$D$47</f>
        <v>246</v>
      </c>
      <c r="AT45" s="52">
        <f t="shared" si="9"/>
        <v>64</v>
      </c>
      <c r="AU45" s="52">
        <f t="shared" si="10"/>
        <v>0</v>
      </c>
      <c r="AV45" s="52">
        <v>4222</v>
      </c>
      <c r="AW45" s="52">
        <v>2971.67</v>
      </c>
      <c r="AX45" s="52">
        <f t="shared" si="11"/>
        <v>-4222</v>
      </c>
      <c r="AY45" s="52">
        <f t="shared" si="12"/>
        <v>-2971.67</v>
      </c>
      <c r="AZ45" s="34" t="e">
        <f>#REF!-'на дому'!#REF!-#REF!-срочное!#REF!-#REF!</f>
        <v>#REF!</v>
      </c>
      <c r="BA45" s="34" t="e">
        <f>#REF!-'на дому'!#REF!-#REF!-срочное!#REF!-#REF!</f>
        <v>#REF!</v>
      </c>
      <c r="BB45" s="20">
        <f t="shared" si="5"/>
        <v>0</v>
      </c>
      <c r="BC45" s="36">
        <f t="shared" si="13"/>
        <v>0</v>
      </c>
      <c r="BD45" s="50" t="e">
        <f>#REF!-#REF!-#REF!</f>
        <v>#REF!</v>
      </c>
      <c r="BE45" s="50">
        <v>6329</v>
      </c>
      <c r="BF45" s="50" t="e">
        <f>#REF!-BE45</f>
        <v>#REF!</v>
      </c>
      <c r="BG45" s="20" t="e">
        <f>#REF!-#REF!-#REF!</f>
        <v>#REF!</v>
      </c>
      <c r="BH45" s="20">
        <f t="shared" si="14"/>
        <v>0</v>
      </c>
      <c r="BI45" s="27">
        <f t="shared" si="8"/>
        <v>0</v>
      </c>
      <c r="BJ45" s="10" t="s">
        <v>145</v>
      </c>
      <c r="BK45" s="10" t="s">
        <v>109</v>
      </c>
      <c r="BL45">
        <v>27</v>
      </c>
      <c r="BM45" t="s">
        <v>37</v>
      </c>
    </row>
    <row r="46" spans="1:65" ht="12" customHeight="1" hidden="1">
      <c r="A46" s="79"/>
      <c r="B46" s="79"/>
      <c r="C46" s="59"/>
      <c r="D46" s="59"/>
      <c r="E46" s="63"/>
      <c r="F46" s="59"/>
      <c r="G46" s="59"/>
      <c r="H46" s="59"/>
      <c r="I46" s="59"/>
      <c r="J46" s="59"/>
      <c r="K46" s="59"/>
      <c r="L46" s="61"/>
      <c r="M46" s="61"/>
      <c r="N46" s="62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3"/>
      <c r="AF46" s="63"/>
      <c r="AG46" s="63"/>
      <c r="AH46" s="59"/>
      <c r="AI46" s="63"/>
      <c r="AJ46" s="63"/>
      <c r="AK46" s="63"/>
      <c r="AL46" s="63"/>
      <c r="AM46" s="63"/>
      <c r="AN46" s="59"/>
      <c r="AO46" s="59"/>
      <c r="AP46" s="59"/>
      <c r="AQ46" s="59"/>
      <c r="AR46" s="59"/>
      <c r="AS46" s="16">
        <f>'[7]Общий'!$D$47</f>
        <v>246</v>
      </c>
      <c r="AT46" s="52">
        <f t="shared" si="9"/>
        <v>64</v>
      </c>
      <c r="AU46" s="52">
        <f t="shared" si="10"/>
        <v>0</v>
      </c>
      <c r="AV46" s="52">
        <v>1548.8</v>
      </c>
      <c r="AW46" s="52">
        <v>1548.8010000000002</v>
      </c>
      <c r="AX46" s="52">
        <f t="shared" si="11"/>
        <v>-1548.8</v>
      </c>
      <c r="AY46" s="52">
        <f t="shared" si="12"/>
        <v>-1548.8010000000002</v>
      </c>
      <c r="AZ46" s="34" t="e">
        <f>#REF!-'на дому'!#REF!-#REF!-срочное!#REF!-#REF!</f>
        <v>#REF!</v>
      </c>
      <c r="BA46" s="34" t="e">
        <f>#REF!-'на дому'!#REF!-#REF!-срочное!#REF!-#REF!</f>
        <v>#REF!</v>
      </c>
      <c r="BB46" s="20">
        <f t="shared" si="5"/>
        <v>0</v>
      </c>
      <c r="BC46" s="36">
        <f t="shared" si="13"/>
        <v>0</v>
      </c>
      <c r="BD46" s="50" t="e">
        <f>#REF!-#REF!-#REF!</f>
        <v>#REF!</v>
      </c>
      <c r="BE46" s="50">
        <v>6105</v>
      </c>
      <c r="BF46" s="50" t="e">
        <f>#REF!-BE46</f>
        <v>#REF!</v>
      </c>
      <c r="BG46" s="20" t="e">
        <f>#REF!-#REF!-#REF!</f>
        <v>#REF!</v>
      </c>
      <c r="BH46" s="20">
        <f t="shared" si="14"/>
        <v>0</v>
      </c>
      <c r="BI46" s="27">
        <f t="shared" si="8"/>
        <v>0</v>
      </c>
      <c r="BJ46" s="10" t="s">
        <v>146</v>
      </c>
      <c r="BK46" s="10" t="s">
        <v>110</v>
      </c>
      <c r="BL46">
        <v>28</v>
      </c>
      <c r="BM46" t="s">
        <v>38</v>
      </c>
    </row>
    <row r="47" spans="1:65" ht="12" customHeight="1" hidden="1">
      <c r="A47" s="79"/>
      <c r="B47" s="80"/>
      <c r="C47" s="59"/>
      <c r="D47" s="59"/>
      <c r="E47" s="63"/>
      <c r="F47" s="59"/>
      <c r="G47" s="59"/>
      <c r="H47" s="59"/>
      <c r="I47" s="59"/>
      <c r="J47" s="59"/>
      <c r="K47" s="59"/>
      <c r="L47" s="61"/>
      <c r="M47" s="61"/>
      <c r="N47" s="62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3"/>
      <c r="AF47" s="63"/>
      <c r="AG47" s="63"/>
      <c r="AH47" s="59"/>
      <c r="AI47" s="63"/>
      <c r="AJ47" s="63"/>
      <c r="AK47" s="63"/>
      <c r="AL47" s="63"/>
      <c r="AM47" s="63"/>
      <c r="AN47" s="59"/>
      <c r="AO47" s="59"/>
      <c r="AP47" s="59"/>
      <c r="AQ47" s="59"/>
      <c r="AR47" s="59"/>
      <c r="AS47" s="16">
        <f>'[8]Общий'!$D$47</f>
        <v>246</v>
      </c>
      <c r="AT47" s="52">
        <f t="shared" si="9"/>
        <v>64</v>
      </c>
      <c r="AU47" s="52">
        <f t="shared" si="10"/>
        <v>0</v>
      </c>
      <c r="AV47" s="52">
        <v>3733.89</v>
      </c>
      <c r="AW47" s="52">
        <v>3733.89</v>
      </c>
      <c r="AX47" s="52">
        <f t="shared" si="11"/>
        <v>-3733.89</v>
      </c>
      <c r="AY47" s="52">
        <f t="shared" si="12"/>
        <v>-3733.89</v>
      </c>
      <c r="AZ47" s="34" t="e">
        <f>#REF!-'на дому'!#REF!-#REF!-срочное!#REF!-#REF!</f>
        <v>#REF!</v>
      </c>
      <c r="BA47" s="34" t="e">
        <f>#REF!-'на дому'!#REF!-#REF!-срочное!#REF!-#REF!</f>
        <v>#REF!</v>
      </c>
      <c r="BB47" s="20">
        <f t="shared" si="5"/>
        <v>0</v>
      </c>
      <c r="BC47" s="36">
        <f t="shared" si="13"/>
        <v>0</v>
      </c>
      <c r="BD47" s="50" t="e">
        <f>#REF!-#REF!-#REF!</f>
        <v>#REF!</v>
      </c>
      <c r="BE47" s="50">
        <v>6286</v>
      </c>
      <c r="BF47" s="50" t="e">
        <f>#REF!-BE47</f>
        <v>#REF!</v>
      </c>
      <c r="BG47" s="20" t="e">
        <f>#REF!-#REF!-#REF!</f>
        <v>#REF!</v>
      </c>
      <c r="BH47" s="20">
        <f t="shared" si="14"/>
        <v>0</v>
      </c>
      <c r="BI47" s="27">
        <f t="shared" si="8"/>
        <v>0</v>
      </c>
      <c r="BJ47" s="10" t="s">
        <v>147</v>
      </c>
      <c r="BK47" s="10" t="s">
        <v>111</v>
      </c>
      <c r="BL47">
        <v>29</v>
      </c>
      <c r="BM47" t="s">
        <v>39</v>
      </c>
    </row>
    <row r="48" spans="1:65" ht="12" customHeight="1" hidden="1">
      <c r="A48" s="79"/>
      <c r="B48" s="80"/>
      <c r="C48" s="59"/>
      <c r="D48" s="59"/>
      <c r="E48" s="63"/>
      <c r="F48" s="59"/>
      <c r="G48" s="59"/>
      <c r="H48" s="59"/>
      <c r="I48" s="59"/>
      <c r="J48" s="59"/>
      <c r="K48" s="59"/>
      <c r="L48" s="61"/>
      <c r="M48" s="61"/>
      <c r="N48" s="62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3"/>
      <c r="AF48" s="63"/>
      <c r="AG48" s="63"/>
      <c r="AH48" s="59"/>
      <c r="AI48" s="63"/>
      <c r="AJ48" s="63"/>
      <c r="AK48" s="63"/>
      <c r="AL48" s="63"/>
      <c r="AM48" s="63"/>
      <c r="AN48" s="59"/>
      <c r="AO48" s="59"/>
      <c r="AP48" s="59"/>
      <c r="AQ48" s="59"/>
      <c r="AR48" s="59"/>
      <c r="AS48" s="16">
        <f>'[9]Общий'!$D$47</f>
        <v>246</v>
      </c>
      <c r="AT48" s="52">
        <f t="shared" si="9"/>
        <v>64</v>
      </c>
      <c r="AU48" s="52">
        <f t="shared" si="10"/>
        <v>0</v>
      </c>
      <c r="AV48" s="52">
        <v>3036.5</v>
      </c>
      <c r="AW48" s="52">
        <v>3002.58</v>
      </c>
      <c r="AX48" s="52">
        <f t="shared" si="11"/>
        <v>-3036.5</v>
      </c>
      <c r="AY48" s="52">
        <f t="shared" si="12"/>
        <v>-3002.58</v>
      </c>
      <c r="AZ48" s="34" t="e">
        <f>#REF!-'на дому'!#REF!-#REF!-срочное!#REF!-#REF!</f>
        <v>#REF!</v>
      </c>
      <c r="BA48" s="34" t="e">
        <f>#REF!-'на дому'!#REF!-#REF!-срочное!#REF!-#REF!</f>
        <v>#REF!</v>
      </c>
      <c r="BB48" s="20">
        <f t="shared" si="5"/>
        <v>0</v>
      </c>
      <c r="BC48" s="36">
        <f t="shared" si="13"/>
        <v>0</v>
      </c>
      <c r="BD48" s="50" t="e">
        <f>#REF!-#REF!-#REF!</f>
        <v>#REF!</v>
      </c>
      <c r="BE48" s="50">
        <v>1788</v>
      </c>
      <c r="BF48" s="50" t="e">
        <f>#REF!-BE48</f>
        <v>#REF!</v>
      </c>
      <c r="BG48" s="20" t="e">
        <f>#REF!-#REF!-#REF!</f>
        <v>#REF!</v>
      </c>
      <c r="BH48" s="20">
        <f t="shared" si="14"/>
        <v>0</v>
      </c>
      <c r="BI48" s="27">
        <f t="shared" si="8"/>
        <v>0</v>
      </c>
      <c r="BJ48" s="10" t="s">
        <v>148</v>
      </c>
      <c r="BK48" s="10" t="s">
        <v>112</v>
      </c>
      <c r="BL48">
        <v>30</v>
      </c>
      <c r="BM48" t="s">
        <v>40</v>
      </c>
    </row>
    <row r="49" spans="1:65" ht="12" customHeight="1" hidden="1">
      <c r="A49" s="79"/>
      <c r="B49" s="80"/>
      <c r="C49" s="59"/>
      <c r="D49" s="59"/>
      <c r="E49" s="63"/>
      <c r="F49" s="59"/>
      <c r="G49" s="59"/>
      <c r="H49" s="59"/>
      <c r="I49" s="59"/>
      <c r="J49" s="59"/>
      <c r="K49" s="59"/>
      <c r="L49" s="61"/>
      <c r="M49" s="61"/>
      <c r="N49" s="62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3"/>
      <c r="AF49" s="63"/>
      <c r="AG49" s="63"/>
      <c r="AH49" s="59"/>
      <c r="AI49" s="63"/>
      <c r="AJ49" s="63"/>
      <c r="AK49" s="63"/>
      <c r="AL49" s="63"/>
      <c r="AM49" s="63"/>
      <c r="AN49" s="59"/>
      <c r="AO49" s="59"/>
      <c r="AP49" s="59"/>
      <c r="AQ49" s="59"/>
      <c r="AR49" s="59"/>
      <c r="AS49" s="16">
        <f>'[29]Общий'!$D$47</f>
        <v>246</v>
      </c>
      <c r="AT49" s="52">
        <f t="shared" si="9"/>
        <v>64</v>
      </c>
      <c r="AU49" s="52">
        <f t="shared" si="10"/>
        <v>0</v>
      </c>
      <c r="AV49" s="52">
        <v>2305</v>
      </c>
      <c r="AW49" s="52">
        <v>2305</v>
      </c>
      <c r="AX49" s="52">
        <f t="shared" si="11"/>
        <v>-2305</v>
      </c>
      <c r="AY49" s="52">
        <f t="shared" si="12"/>
        <v>-2305</v>
      </c>
      <c r="AZ49" s="34" t="e">
        <f>#REF!-'на дому'!#REF!-#REF!-срочное!#REF!-#REF!</f>
        <v>#REF!</v>
      </c>
      <c r="BA49" s="34" t="e">
        <f>#REF!-'на дому'!#REF!-#REF!-срочное!#REF!-#REF!</f>
        <v>#REF!</v>
      </c>
      <c r="BB49" s="20">
        <f t="shared" si="5"/>
        <v>0</v>
      </c>
      <c r="BC49" s="36">
        <f t="shared" si="13"/>
        <v>0</v>
      </c>
      <c r="BD49" s="50" t="e">
        <f>#REF!-#REF!-#REF!</f>
        <v>#REF!</v>
      </c>
      <c r="BE49" s="50">
        <v>4954</v>
      </c>
      <c r="BF49" s="50" t="e">
        <f>#REF!-BE49</f>
        <v>#REF!</v>
      </c>
      <c r="BG49" s="20" t="e">
        <f>#REF!-#REF!-#REF!</f>
        <v>#REF!</v>
      </c>
      <c r="BH49" s="20">
        <f t="shared" si="14"/>
        <v>0</v>
      </c>
      <c r="BI49" s="27">
        <f t="shared" si="8"/>
        <v>0</v>
      </c>
      <c r="BJ49" s="10" t="s">
        <v>149</v>
      </c>
      <c r="BK49" s="10" t="s">
        <v>113</v>
      </c>
      <c r="BL49">
        <v>31</v>
      </c>
      <c r="BM49" t="s">
        <v>41</v>
      </c>
    </row>
    <row r="50" spans="1:63" ht="102.75" customHeight="1">
      <c r="A50" s="79"/>
      <c r="B50" s="80" t="s">
        <v>200</v>
      </c>
      <c r="C50" s="188">
        <v>168</v>
      </c>
      <c r="D50" s="188">
        <v>172</v>
      </c>
      <c r="E50" s="188">
        <v>154</v>
      </c>
      <c r="F50" s="200">
        <v>14.25</v>
      </c>
      <c r="G50" s="188">
        <v>11</v>
      </c>
      <c r="H50" s="188">
        <v>9</v>
      </c>
      <c r="I50" s="188">
        <v>1</v>
      </c>
      <c r="J50" s="182" t="s">
        <v>201</v>
      </c>
      <c r="K50" s="182" t="s">
        <v>201</v>
      </c>
      <c r="L50" s="189">
        <v>1</v>
      </c>
      <c r="M50" s="190" t="s">
        <v>201</v>
      </c>
      <c r="N50" s="191" t="s">
        <v>201</v>
      </c>
      <c r="O50" s="190" t="s">
        <v>201</v>
      </c>
      <c r="P50" s="190" t="s">
        <v>201</v>
      </c>
      <c r="Q50" s="189">
        <v>2418</v>
      </c>
      <c r="R50" s="189">
        <v>627</v>
      </c>
      <c r="S50" s="192" t="s">
        <v>217</v>
      </c>
      <c r="T50" s="192" t="s">
        <v>208</v>
      </c>
      <c r="U50" s="189">
        <v>1168</v>
      </c>
      <c r="V50" s="189">
        <v>297</v>
      </c>
      <c r="W50" s="190" t="s">
        <v>201</v>
      </c>
      <c r="X50" s="190" t="s">
        <v>201</v>
      </c>
      <c r="Y50" s="189">
        <v>953</v>
      </c>
      <c r="Z50" s="190" t="s">
        <v>201</v>
      </c>
      <c r="AA50" s="190" t="s">
        <v>201</v>
      </c>
      <c r="AB50" s="190" t="s">
        <v>201</v>
      </c>
      <c r="AC50" s="189">
        <v>443</v>
      </c>
      <c r="AD50" s="189">
        <v>443</v>
      </c>
      <c r="AE50" s="193" t="s">
        <v>201</v>
      </c>
      <c r="AF50" s="188">
        <v>0</v>
      </c>
      <c r="AG50" s="194">
        <v>0</v>
      </c>
      <c r="AH50" s="188">
        <v>0</v>
      </c>
      <c r="AI50" s="195">
        <v>9</v>
      </c>
      <c r="AJ50" s="195">
        <v>7</v>
      </c>
      <c r="AK50" s="195">
        <v>286</v>
      </c>
      <c r="AL50" s="188">
        <v>0</v>
      </c>
      <c r="AM50" s="188">
        <v>0</v>
      </c>
      <c r="AN50" s="182">
        <v>28534.55</v>
      </c>
      <c r="AO50" s="182">
        <v>28534.55</v>
      </c>
      <c r="AP50" s="182" t="s">
        <v>201</v>
      </c>
      <c r="AQ50" s="182" t="s">
        <v>201</v>
      </c>
      <c r="AR50" s="199">
        <v>14047.85</v>
      </c>
      <c r="AS50" s="16"/>
      <c r="AT50" s="52"/>
      <c r="AU50" s="52"/>
      <c r="AV50" s="52"/>
      <c r="AW50" s="52"/>
      <c r="AX50" s="52"/>
      <c r="AY50" s="52"/>
      <c r="AZ50" s="34"/>
      <c r="BA50" s="34"/>
      <c r="BB50" s="20"/>
      <c r="BC50" s="36"/>
      <c r="BD50" s="50"/>
      <c r="BE50" s="50"/>
      <c r="BF50" s="50"/>
      <c r="BG50" s="20"/>
      <c r="BH50" s="20"/>
      <c r="BI50" s="27"/>
      <c r="BJ50" s="10"/>
      <c r="BK50" s="52"/>
    </row>
    <row r="51" spans="1:62" s="8" customFormat="1" ht="12.75">
      <c r="A51" s="96"/>
      <c r="B51" s="96" t="s">
        <v>158</v>
      </c>
      <c r="C51" s="97"/>
      <c r="D51" s="169"/>
      <c r="E51" s="98"/>
      <c r="F51" s="97"/>
      <c r="G51" s="97"/>
      <c r="H51" s="97"/>
      <c r="I51" s="97"/>
      <c r="J51" s="97"/>
      <c r="K51" s="97"/>
      <c r="L51" s="97"/>
      <c r="M51" s="97"/>
      <c r="N51" s="99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8"/>
      <c r="AF51" s="98"/>
      <c r="AG51" s="98"/>
      <c r="AH51" s="169"/>
      <c r="AI51" s="98"/>
      <c r="AJ51" s="98"/>
      <c r="AK51" s="98"/>
      <c r="AL51" s="98"/>
      <c r="AM51" s="98"/>
      <c r="AN51" s="97"/>
      <c r="AO51" s="97"/>
      <c r="AP51" s="97"/>
      <c r="AQ51" s="97"/>
      <c r="AR51" s="97"/>
      <c r="AS51" s="19">
        <f>(SUM(AS9:AS49)-AS13-AS21)/53</f>
        <v>181.0188679245283</v>
      </c>
      <c r="AT51" s="52">
        <f t="shared" si="9"/>
        <v>-0.9811320754716917</v>
      </c>
      <c r="AU51" s="52">
        <f t="shared" si="10"/>
        <v>0</v>
      </c>
      <c r="AV51" s="57">
        <v>122894.28810340002</v>
      </c>
      <c r="AW51" s="57">
        <v>119077.82892999999</v>
      </c>
      <c r="AX51" s="52">
        <f t="shared" si="11"/>
        <v>-122894.28810340002</v>
      </c>
      <c r="AY51" s="52">
        <f t="shared" si="12"/>
        <v>-119077.82892999999</v>
      </c>
      <c r="AZ51" s="34" t="e">
        <f>#REF!-'на дому'!I12-#REF!-срочное!H47-#REF!</f>
        <v>#REF!</v>
      </c>
      <c r="BA51" s="34" t="e">
        <f>#REF!-'на дому'!J12-#REF!-срочное!J47-#REF!</f>
        <v>#REF!</v>
      </c>
      <c r="BB51" s="20">
        <f t="shared" si="5"/>
        <v>0</v>
      </c>
      <c r="BC51" s="36">
        <f t="shared" si="13"/>
        <v>0</v>
      </c>
      <c r="BD51" s="50" t="e">
        <f>#REF!-#REF!-#REF!</f>
        <v>#REF!</v>
      </c>
      <c r="BE51" s="50">
        <v>292804</v>
      </c>
      <c r="BF51" s="50" t="e">
        <f>#REF!-BE51</f>
        <v>#REF!</v>
      </c>
      <c r="BG51" s="20" t="e">
        <f>#REF!-#REF!-#REF!</f>
        <v>#REF!</v>
      </c>
      <c r="BH51" s="20">
        <f t="shared" si="14"/>
        <v>0</v>
      </c>
      <c r="BI51" s="27">
        <f t="shared" si="8"/>
        <v>0</v>
      </c>
      <c r="BJ51" s="13">
        <f>(SUM(BJ9:BJ49)-BJ13-BJ21)/53</f>
        <v>6.830188679245283</v>
      </c>
    </row>
    <row r="52" ht="17.25">
      <c r="C52" s="44" t="s">
        <v>231</v>
      </c>
    </row>
    <row r="55" ht="12.75">
      <c r="B55" t="s">
        <v>209</v>
      </c>
    </row>
  </sheetData>
  <sheetProtection/>
  <mergeCells count="49">
    <mergeCell ref="M6:M7"/>
    <mergeCell ref="N6:N7"/>
    <mergeCell ref="X6:X7"/>
    <mergeCell ref="Z6:Z7"/>
    <mergeCell ref="AE6:AE7"/>
    <mergeCell ref="Y6:Y7"/>
    <mergeCell ref="AB6:AB7"/>
    <mergeCell ref="AD6:AD7"/>
    <mergeCell ref="AA6:AA7"/>
    <mergeCell ref="F6:F7"/>
    <mergeCell ref="Q5:T5"/>
    <mergeCell ref="O6:O7"/>
    <mergeCell ref="T6:T7"/>
    <mergeCell ref="R6:S6"/>
    <mergeCell ref="H6:H7"/>
    <mergeCell ref="P6:P7"/>
    <mergeCell ref="I6:I7"/>
    <mergeCell ref="K6:K7"/>
    <mergeCell ref="L6:L7"/>
    <mergeCell ref="A2:AS2"/>
    <mergeCell ref="AN5:AR5"/>
    <mergeCell ref="A5:A8"/>
    <mergeCell ref="AE5:AH5"/>
    <mergeCell ref="C6:C7"/>
    <mergeCell ref="AN6:AN7"/>
    <mergeCell ref="AI5:AK5"/>
    <mergeCell ref="U5:AB5"/>
    <mergeCell ref="AG7:AH7"/>
    <mergeCell ref="B5:B8"/>
    <mergeCell ref="BJ5:BJ7"/>
    <mergeCell ref="AS5:AS7"/>
    <mergeCell ref="AR6:AR7"/>
    <mergeCell ref="AP6:AP7"/>
    <mergeCell ref="AO6:AO7"/>
    <mergeCell ref="AC5:AD5"/>
    <mergeCell ref="AQ6:AQ7"/>
    <mergeCell ref="AJ6:AK6"/>
    <mergeCell ref="AI6:AI7"/>
    <mergeCell ref="AF6:AH6"/>
    <mergeCell ref="AL5:AM6"/>
    <mergeCell ref="D6:D7"/>
    <mergeCell ref="G5:G7"/>
    <mergeCell ref="H5:P5"/>
    <mergeCell ref="U6:U7"/>
    <mergeCell ref="V6:V7"/>
    <mergeCell ref="J6:J7"/>
    <mergeCell ref="C5:F5"/>
    <mergeCell ref="W6:W7"/>
    <mergeCell ref="E6:E7"/>
  </mergeCells>
  <printOptions/>
  <pageMargins left="0.5905511811023623" right="0.1968503937007874" top="0.3937007874015748" bottom="0.1968503937007874" header="0.1968503937007874" footer="0"/>
  <pageSetup horizontalDpi="600" verticalDpi="600" orientation="landscape" paperSize="9" scale="75" r:id="rId1"/>
  <headerFooter alignWithMargins="0">
    <oddHeader>&amp;C&amp;A&amp;RСтраница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T14"/>
  <sheetViews>
    <sheetView view="pageBreakPreview" zoomScale="90" zoomScaleNormal="85" zoomScaleSheetLayoutView="90" zoomScalePageLayoutView="0" workbookViewId="0" topLeftCell="A1">
      <pane xSplit="2" ySplit="6" topLeftCell="F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T3" sqref="AT3:AT5"/>
    </sheetView>
  </sheetViews>
  <sheetFormatPr defaultColWidth="9.00390625" defaultRowHeight="12.75"/>
  <cols>
    <col min="1" max="1" width="3.625" style="0" customWidth="1"/>
    <col min="2" max="2" width="22.875" style="0" customWidth="1"/>
    <col min="3" max="3" width="8.50390625" style="5" customWidth="1"/>
    <col min="4" max="5" width="10.125" style="5" customWidth="1"/>
    <col min="6" max="6" width="10.50390625" style="5" customWidth="1"/>
    <col min="7" max="7" width="12.375" style="0" customWidth="1"/>
    <col min="8" max="8" width="10.50390625" style="5" customWidth="1"/>
    <col min="9" max="10" width="7.375" style="0" customWidth="1"/>
    <col min="11" max="11" width="9.625" style="0" customWidth="1"/>
    <col min="12" max="12" width="11.625" style="0" customWidth="1"/>
    <col min="13" max="13" width="9.875" style="5" customWidth="1"/>
    <col min="14" max="14" width="0" style="0" hidden="1" customWidth="1"/>
    <col min="15" max="18" width="7.50390625" style="5" hidden="1" customWidth="1"/>
    <col min="19" max="19" width="0" style="0" hidden="1" customWidth="1"/>
    <col min="20" max="20" width="9.50390625" style="0" hidden="1" customWidth="1"/>
    <col min="21" max="21" width="0" style="0" hidden="1" customWidth="1"/>
    <col min="22" max="22" width="9.50390625" style="0" hidden="1" customWidth="1"/>
    <col min="23" max="24" width="8.50390625" style="0" hidden="1" customWidth="1"/>
    <col min="25" max="25" width="5.625" style="0" hidden="1" customWidth="1"/>
    <col min="26" max="26" width="10.00390625" style="0" hidden="1" customWidth="1"/>
    <col min="27" max="27" width="8.625" style="0" hidden="1" customWidth="1"/>
    <col min="28" max="28" width="8.50390625" style="0" hidden="1" customWidth="1"/>
    <col min="29" max="29" width="10.125" style="0" hidden="1" customWidth="1"/>
    <col min="30" max="31" width="0" style="0" hidden="1" customWidth="1"/>
    <col min="33" max="33" width="8.875" style="0" customWidth="1"/>
    <col min="34" max="34" width="8.00390625" style="0" customWidth="1"/>
    <col min="35" max="35" width="7.50390625" style="0" customWidth="1"/>
    <col min="37" max="37" width="6.50390625" style="0" customWidth="1"/>
    <col min="41" max="41" width="7.125" style="0" customWidth="1"/>
    <col min="42" max="42" width="7.375" style="0" customWidth="1"/>
    <col min="43" max="43" width="7.625" style="0" customWidth="1"/>
    <col min="45" max="45" width="7.625" style="0" customWidth="1"/>
  </cols>
  <sheetData>
    <row r="1" spans="3:17" ht="27" customHeight="1">
      <c r="C1" s="74" t="s">
        <v>207</v>
      </c>
      <c r="O1"/>
      <c r="Q1"/>
    </row>
    <row r="2" spans="1:15" ht="12.75" customHeight="1">
      <c r="A2" s="38"/>
      <c r="B2" s="38"/>
      <c r="C2" s="39"/>
      <c r="D2" s="39"/>
      <c r="E2" s="39"/>
      <c r="F2" s="39"/>
      <c r="G2" s="38"/>
      <c r="H2" s="39"/>
      <c r="I2" s="38"/>
      <c r="J2" s="38"/>
      <c r="K2" s="38"/>
      <c r="L2" s="38"/>
      <c r="M2" s="39"/>
      <c r="N2" s="38"/>
      <c r="O2" s="39"/>
    </row>
    <row r="3" spans="1:46" s="3" customFormat="1" ht="46.5" customHeight="1">
      <c r="A3" s="264" t="s">
        <v>0</v>
      </c>
      <c r="B3" s="264" t="s">
        <v>176</v>
      </c>
      <c r="C3" s="258" t="s">
        <v>177</v>
      </c>
      <c r="D3" s="254" t="s">
        <v>187</v>
      </c>
      <c r="E3" s="262"/>
      <c r="F3" s="255"/>
      <c r="G3" s="249" t="s">
        <v>223</v>
      </c>
      <c r="H3" s="250"/>
      <c r="I3" s="250"/>
      <c r="J3" s="250"/>
      <c r="K3" s="250"/>
      <c r="L3" s="250"/>
      <c r="M3" s="250"/>
      <c r="N3" s="142"/>
      <c r="O3" s="260"/>
      <c r="P3" s="261"/>
      <c r="Q3" s="260"/>
      <c r="R3" s="261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249" t="s">
        <v>224</v>
      </c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1" t="s">
        <v>52</v>
      </c>
    </row>
    <row r="4" spans="1:46" s="3" customFormat="1" ht="39" customHeight="1">
      <c r="A4" s="264"/>
      <c r="B4" s="264"/>
      <c r="C4" s="266"/>
      <c r="D4" s="247"/>
      <c r="E4" s="263"/>
      <c r="F4" s="248"/>
      <c r="G4" s="267" t="s">
        <v>65</v>
      </c>
      <c r="H4" s="249" t="s">
        <v>178</v>
      </c>
      <c r="I4" s="269"/>
      <c r="J4" s="267" t="s">
        <v>179</v>
      </c>
      <c r="K4" s="256" t="s">
        <v>202</v>
      </c>
      <c r="L4" s="256" t="s">
        <v>203</v>
      </c>
      <c r="M4" s="267" t="s">
        <v>69</v>
      </c>
      <c r="N4" s="258" t="s">
        <v>73</v>
      </c>
      <c r="O4" s="258" t="s">
        <v>73</v>
      </c>
      <c r="P4" s="258" t="s">
        <v>151</v>
      </c>
      <c r="Q4" s="258" t="s">
        <v>73</v>
      </c>
      <c r="R4" s="258" t="s">
        <v>73</v>
      </c>
      <c r="S4" s="258" t="s">
        <v>74</v>
      </c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45" t="s">
        <v>65</v>
      </c>
      <c r="AG4" s="246"/>
      <c r="AH4" s="254" t="s">
        <v>50</v>
      </c>
      <c r="AI4" s="255"/>
      <c r="AJ4" s="245" t="s">
        <v>53</v>
      </c>
      <c r="AK4" s="246"/>
      <c r="AL4" s="245" t="s">
        <v>181</v>
      </c>
      <c r="AM4" s="246"/>
      <c r="AN4" s="245" t="s">
        <v>51</v>
      </c>
      <c r="AO4" s="246"/>
      <c r="AP4" s="245" t="s">
        <v>57</v>
      </c>
      <c r="AQ4" s="246"/>
      <c r="AR4" s="245" t="s">
        <v>211</v>
      </c>
      <c r="AS4" s="246"/>
      <c r="AT4" s="252"/>
    </row>
    <row r="5" spans="1:46" s="3" customFormat="1" ht="54" customHeight="1">
      <c r="A5" s="264"/>
      <c r="B5" s="264"/>
      <c r="C5" s="259"/>
      <c r="D5" s="143" t="s">
        <v>62</v>
      </c>
      <c r="E5" s="143" t="s">
        <v>62</v>
      </c>
      <c r="F5" s="143" t="s">
        <v>63</v>
      </c>
      <c r="G5" s="268"/>
      <c r="H5" s="143" t="s">
        <v>60</v>
      </c>
      <c r="I5" s="76" t="s">
        <v>213</v>
      </c>
      <c r="J5" s="268"/>
      <c r="K5" s="257"/>
      <c r="L5" s="257"/>
      <c r="M5" s="268"/>
      <c r="N5" s="259"/>
      <c r="O5" s="259"/>
      <c r="P5" s="259"/>
      <c r="Q5" s="259"/>
      <c r="R5" s="259"/>
      <c r="S5" s="259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247"/>
      <c r="AG5" s="248"/>
      <c r="AH5" s="247"/>
      <c r="AI5" s="248"/>
      <c r="AJ5" s="247"/>
      <c r="AK5" s="248"/>
      <c r="AL5" s="247"/>
      <c r="AM5" s="248"/>
      <c r="AN5" s="247"/>
      <c r="AO5" s="248"/>
      <c r="AP5" s="247"/>
      <c r="AQ5" s="248"/>
      <c r="AR5" s="247"/>
      <c r="AS5" s="248"/>
      <c r="AT5" s="253"/>
    </row>
    <row r="6" spans="1:46" s="2" customFormat="1" ht="25.5" customHeight="1" thickBot="1">
      <c r="A6" s="265"/>
      <c r="B6" s="265"/>
      <c r="C6" s="144" t="s">
        <v>42</v>
      </c>
      <c r="D6" s="144" t="s">
        <v>42</v>
      </c>
      <c r="E6" s="144" t="s">
        <v>43</v>
      </c>
      <c r="F6" s="144" t="s">
        <v>43</v>
      </c>
      <c r="G6" s="145" t="s">
        <v>43</v>
      </c>
      <c r="H6" s="145" t="s">
        <v>43</v>
      </c>
      <c r="I6" s="145" t="s">
        <v>43</v>
      </c>
      <c r="J6" s="145" t="s">
        <v>43</v>
      </c>
      <c r="K6" s="145" t="s">
        <v>43</v>
      </c>
      <c r="L6" s="145" t="s">
        <v>43</v>
      </c>
      <c r="M6" s="145" t="s">
        <v>43</v>
      </c>
      <c r="N6" s="146"/>
      <c r="O6" s="147" t="s">
        <v>42</v>
      </c>
      <c r="P6" s="147" t="s">
        <v>42</v>
      </c>
      <c r="Q6" s="147" t="s">
        <v>42</v>
      </c>
      <c r="R6" s="147" t="s">
        <v>42</v>
      </c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77" t="s">
        <v>43</v>
      </c>
      <c r="AG6" s="77" t="s">
        <v>44</v>
      </c>
      <c r="AH6" s="77" t="s">
        <v>43</v>
      </c>
      <c r="AI6" s="77" t="s">
        <v>44</v>
      </c>
      <c r="AJ6" s="77" t="s">
        <v>43</v>
      </c>
      <c r="AK6" s="77" t="s">
        <v>44</v>
      </c>
      <c r="AL6" s="77" t="s">
        <v>43</v>
      </c>
      <c r="AM6" s="77" t="s">
        <v>44</v>
      </c>
      <c r="AN6" s="77" t="s">
        <v>43</v>
      </c>
      <c r="AO6" s="77" t="s">
        <v>44</v>
      </c>
      <c r="AP6" s="77" t="s">
        <v>43</v>
      </c>
      <c r="AQ6" s="77" t="s">
        <v>44</v>
      </c>
      <c r="AR6" s="77" t="s">
        <v>43</v>
      </c>
      <c r="AS6" s="77" t="s">
        <v>44</v>
      </c>
      <c r="AT6" s="148" t="s">
        <v>156</v>
      </c>
    </row>
    <row r="7" spans="1:46" ht="133.5" customHeight="1" thickBot="1">
      <c r="A7" s="70"/>
      <c r="B7" s="71" t="s">
        <v>200</v>
      </c>
      <c r="C7" s="71">
        <v>9</v>
      </c>
      <c r="D7" s="71">
        <v>126</v>
      </c>
      <c r="E7" s="71">
        <v>126</v>
      </c>
      <c r="F7" s="71">
        <v>115</v>
      </c>
      <c r="G7" s="71">
        <v>1168</v>
      </c>
      <c r="H7" s="170">
        <v>446</v>
      </c>
      <c r="I7" s="183" t="s">
        <v>214</v>
      </c>
      <c r="J7" s="183" t="s">
        <v>210</v>
      </c>
      <c r="K7" s="184">
        <v>706</v>
      </c>
      <c r="L7" s="184">
        <v>462</v>
      </c>
      <c r="M7" s="196" t="s">
        <v>230</v>
      </c>
      <c r="N7" s="171"/>
      <c r="O7" s="172"/>
      <c r="P7" s="172"/>
      <c r="Q7" s="172"/>
      <c r="R7" s="172"/>
      <c r="S7" s="171"/>
      <c r="T7" s="173"/>
      <c r="U7" s="173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97">
        <v>1168</v>
      </c>
      <c r="AG7" s="197">
        <v>235494</v>
      </c>
      <c r="AH7" s="197">
        <v>1145</v>
      </c>
      <c r="AI7" s="197">
        <v>165775</v>
      </c>
      <c r="AJ7" s="197">
        <v>1115</v>
      </c>
      <c r="AK7" s="197">
        <v>57792</v>
      </c>
      <c r="AL7" s="197">
        <v>0</v>
      </c>
      <c r="AM7" s="197">
        <v>0</v>
      </c>
      <c r="AN7" s="197">
        <v>967</v>
      </c>
      <c r="AO7" s="197">
        <v>2755</v>
      </c>
      <c r="AP7" s="197">
        <v>912</v>
      </c>
      <c r="AQ7" s="197">
        <v>8894</v>
      </c>
      <c r="AR7" s="197">
        <v>62</v>
      </c>
      <c r="AS7" s="197">
        <v>278</v>
      </c>
      <c r="AT7" s="198">
        <v>28534.55</v>
      </c>
    </row>
    <row r="8" spans="1:46" ht="108.75" customHeight="1">
      <c r="A8" s="67"/>
      <c r="B8" s="175" t="s">
        <v>219</v>
      </c>
      <c r="C8" s="68"/>
      <c r="D8" s="68"/>
      <c r="E8" s="68"/>
      <c r="F8" s="68"/>
      <c r="G8" s="69"/>
      <c r="H8" s="69"/>
      <c r="I8" s="69"/>
      <c r="J8" s="69"/>
      <c r="K8" s="69"/>
      <c r="L8" s="69"/>
      <c r="M8" s="69"/>
      <c r="N8" s="5" t="e">
        <f>#REF!-#REF!-#REF!</f>
        <v>#REF!</v>
      </c>
      <c r="O8" s="1" t="e">
        <f>C8-#REF!</f>
        <v>#REF!</v>
      </c>
      <c r="P8" s="1">
        <f>'[25]ОСО'!$D$13</f>
        <v>15.131926162663422</v>
      </c>
      <c r="Q8" s="1" t="e">
        <f>C8-#REF!</f>
        <v>#REF!</v>
      </c>
      <c r="R8" s="1">
        <f>'[25]ОСО'!$D$13</f>
        <v>15.131926162663422</v>
      </c>
      <c r="S8" s="5" t="e">
        <f>#REF!-#REF!-#REF!-#REF!-#REF!-#REF!-#REF!</f>
        <v>#REF!</v>
      </c>
      <c r="T8" s="27" t="e">
        <f>G8-H8-J8-#REF!</f>
        <v>#REF!</v>
      </c>
      <c r="U8" s="27">
        <f>G8-K8-L8</f>
        <v>0</v>
      </c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</row>
    <row r="9" spans="1:46" ht="12.75" customHeight="1">
      <c r="A9" s="21"/>
      <c r="B9" s="24"/>
      <c r="C9" s="23"/>
      <c r="D9" s="10"/>
      <c r="E9" s="10"/>
      <c r="F9" s="10"/>
      <c r="G9" s="16"/>
      <c r="H9" s="16"/>
      <c r="I9" s="16"/>
      <c r="J9" s="16"/>
      <c r="K9" s="16"/>
      <c r="L9" s="16"/>
      <c r="M9" s="16"/>
      <c r="N9" s="5" t="e">
        <f>#REF!-#REF!-#REF!</f>
        <v>#REF!</v>
      </c>
      <c r="O9" s="1" t="e">
        <f>C9-#REF!</f>
        <v>#REF!</v>
      </c>
      <c r="P9" s="1">
        <f>'[39]ОСО'!$D$13</f>
        <v>18.088794322814255</v>
      </c>
      <c r="Q9" s="1" t="e">
        <f>C9-#REF!</f>
        <v>#REF!</v>
      </c>
      <c r="R9" s="1">
        <f>'[39]ОСО'!$D$13</f>
        <v>18.088794322814255</v>
      </c>
      <c r="S9" s="5" t="e">
        <f>#REF!-#REF!-#REF!-#REF!-#REF!-#REF!-#REF!</f>
        <v>#REF!</v>
      </c>
      <c r="T9" s="27" t="e">
        <f>G9-H9-J9-#REF!</f>
        <v>#REF!</v>
      </c>
      <c r="U9" s="27">
        <f>G9-K9-L9</f>
        <v>0</v>
      </c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</row>
    <row r="10" spans="1:46" ht="12.75" customHeight="1">
      <c r="A10" s="21"/>
      <c r="B10" s="35"/>
      <c r="C10" s="10"/>
      <c r="D10" s="10"/>
      <c r="E10" s="10"/>
      <c r="F10" s="10"/>
      <c r="G10" s="16"/>
      <c r="H10" s="16"/>
      <c r="I10" s="16"/>
      <c r="J10" s="16"/>
      <c r="K10" s="16"/>
      <c r="L10" s="16"/>
      <c r="M10" s="16"/>
      <c r="N10" s="5" t="e">
        <f>#REF!-#REF!-#REF!</f>
        <v>#REF!</v>
      </c>
      <c r="O10" s="1" t="e">
        <f>C10-#REF!</f>
        <v>#REF!</v>
      </c>
      <c r="P10" s="1">
        <f>'[14]ОСО'!$D$13</f>
        <v>10.113201267995539</v>
      </c>
      <c r="Q10" s="1" t="e">
        <f>C10-#REF!</f>
        <v>#REF!</v>
      </c>
      <c r="R10" s="1">
        <f>'[14]ОСО'!$D$13</f>
        <v>10.113201267995539</v>
      </c>
      <c r="S10" s="5" t="e">
        <f>#REF!-#REF!-#REF!-#REF!-#REF!-#REF!-#REF!</f>
        <v>#REF!</v>
      </c>
      <c r="T10" s="27" t="e">
        <f>G10-H10-J10-#REF!</f>
        <v>#REF!</v>
      </c>
      <c r="U10" s="27">
        <f>G10-K10-L10</f>
        <v>0</v>
      </c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</row>
    <row r="11" spans="1:46" s="5" customFormat="1" ht="13.5">
      <c r="A11" s="22"/>
      <c r="B11" s="166" t="s">
        <v>158</v>
      </c>
      <c r="C11" s="84"/>
      <c r="D11" s="84"/>
      <c r="E11" s="84"/>
      <c r="F11" s="84"/>
      <c r="G11" s="85"/>
      <c r="H11" s="85"/>
      <c r="I11" s="85"/>
      <c r="J11" s="85"/>
      <c r="K11" s="85"/>
      <c r="L11" s="85"/>
      <c r="M11" s="85"/>
      <c r="N11" s="66" t="e">
        <f>#REF!-#REF!-#REF!</f>
        <v>#REF!</v>
      </c>
      <c r="O11" s="61" t="e">
        <f>C11-#REF!</f>
        <v>#REF!</v>
      </c>
      <c r="P11" s="86" t="e">
        <f>SUM(P7:P10)-#REF!-#REF!</f>
        <v>#REF!</v>
      </c>
      <c r="Q11" s="61" t="e">
        <f>C11-#REF!</f>
        <v>#REF!</v>
      </c>
      <c r="R11" s="86" t="e">
        <f>SUM(R7:R10)-#REF!-#REF!</f>
        <v>#REF!</v>
      </c>
      <c r="S11" s="66" t="e">
        <f>#REF!-#REF!-#REF!-#REF!-#REF!-#REF!-#REF!</f>
        <v>#REF!</v>
      </c>
      <c r="T11" s="167" t="e">
        <f>G11-H11-J11-#REF!</f>
        <v>#REF!</v>
      </c>
      <c r="U11" s="167">
        <f>G11-K11-L11</f>
        <v>0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</row>
    <row r="14" spans="4:15" ht="12.75">
      <c r="D14" s="27"/>
      <c r="E14" s="27"/>
      <c r="O14" s="5" t="e">
        <f>(SUM(O9:O13)-#REF!-#REF!)/53</f>
        <v>#REF!</v>
      </c>
    </row>
  </sheetData>
  <sheetProtection/>
  <mergeCells count="28">
    <mergeCell ref="D3:F4"/>
    <mergeCell ref="A3:A6"/>
    <mergeCell ref="B3:B6"/>
    <mergeCell ref="C3:C5"/>
    <mergeCell ref="M4:M5"/>
    <mergeCell ref="L4:L5"/>
    <mergeCell ref="G3:M3"/>
    <mergeCell ref="G4:G5"/>
    <mergeCell ref="H4:I4"/>
    <mergeCell ref="J4:J5"/>
    <mergeCell ref="K4:K5"/>
    <mergeCell ref="Q4:Q5"/>
    <mergeCell ref="N4:N5"/>
    <mergeCell ref="S4:S5"/>
    <mergeCell ref="O3:P3"/>
    <mergeCell ref="O4:O5"/>
    <mergeCell ref="P4:P5"/>
    <mergeCell ref="Q3:R3"/>
    <mergeCell ref="R4:R5"/>
    <mergeCell ref="AR4:AS5"/>
    <mergeCell ref="AF3:AS3"/>
    <mergeCell ref="AT3:AT5"/>
    <mergeCell ref="AF4:AG5"/>
    <mergeCell ref="AJ4:AK5"/>
    <mergeCell ref="AL4:AM5"/>
    <mergeCell ref="AN4:AO5"/>
    <mergeCell ref="AP4:AQ5"/>
    <mergeCell ref="AH4:AI5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7" r:id="rId1"/>
  <headerFooter alignWithMargins="0">
    <oddHeader>&amp;C&amp;A&amp;RСтраница &amp;P</oddHeader>
  </headerFooter>
  <colBreaks count="1" manualBreakCount="1">
    <brk id="13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48"/>
  <sheetViews>
    <sheetView view="pageBreakPreview" zoomScaleSheetLayoutView="100" workbookViewId="0" topLeftCell="A1">
      <pane xSplit="3" ySplit="8" topLeftCell="D9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L4" sqref="L4:X6"/>
    </sheetView>
  </sheetViews>
  <sheetFormatPr defaultColWidth="9.00390625" defaultRowHeight="12.75"/>
  <cols>
    <col min="1" max="1" width="3.625" style="0" customWidth="1"/>
    <col min="2" max="2" width="19.50390625" style="0" customWidth="1"/>
    <col min="3" max="3" width="6.875" style="0" customWidth="1"/>
    <col min="4" max="4" width="11.375" style="0" customWidth="1"/>
    <col min="5" max="5" width="7.00390625" style="0" customWidth="1"/>
    <col min="6" max="7" width="7.50390625" style="0" customWidth="1"/>
    <col min="8" max="8" width="7.625" style="0" customWidth="1"/>
    <col min="9" max="9" width="7.50390625" style="0" customWidth="1"/>
    <col min="10" max="10" width="8.125" style="0" customWidth="1"/>
    <col min="11" max="12" width="6.50390625" style="0" customWidth="1"/>
    <col min="13" max="13" width="7.125" style="0" customWidth="1"/>
    <col min="14" max="14" width="7.875" style="0" customWidth="1"/>
    <col min="15" max="15" width="7.625" style="0" customWidth="1"/>
    <col min="16" max="16" width="6.50390625" style="0" customWidth="1"/>
    <col min="17" max="17" width="7.50390625" style="0" customWidth="1"/>
    <col min="18" max="19" width="8.00390625" style="0" customWidth="1"/>
    <col min="20" max="20" width="7.875" style="0" customWidth="1"/>
    <col min="21" max="21" width="9.875" style="0" customWidth="1"/>
    <col min="22" max="22" width="8.125" style="0" customWidth="1"/>
    <col min="23" max="23" width="5.625" style="0" customWidth="1"/>
    <col min="24" max="24" width="8.375" style="0" customWidth="1"/>
    <col min="25" max="25" width="14.50390625" style="58" customWidth="1"/>
    <col min="26" max="27" width="10.875" style="5" hidden="1" customWidth="1"/>
    <col min="28" max="29" width="9.125" style="0" hidden="1" customWidth="1"/>
    <col min="30" max="30" width="8.875" style="30" hidden="1" customWidth="1"/>
    <col min="31" max="47" width="9.125" style="0" hidden="1" customWidth="1"/>
    <col min="48" max="48" width="0" style="0" hidden="1" customWidth="1"/>
  </cols>
  <sheetData>
    <row r="1" spans="2:26" ht="19.5" customHeight="1">
      <c r="B1" s="75" t="s">
        <v>204</v>
      </c>
      <c r="C1" s="72"/>
      <c r="Z1" s="28"/>
    </row>
    <row r="2" spans="1:24" ht="6" customHeight="1">
      <c r="A2" s="38"/>
      <c r="B2" s="38"/>
      <c r="C2" s="38"/>
      <c r="D2" s="38"/>
      <c r="E2" s="38"/>
      <c r="F2" s="38"/>
      <c r="G2" s="38"/>
      <c r="H2" s="40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6" customHeight="1">
      <c r="A3" s="38"/>
      <c r="B3" s="38"/>
      <c r="C3" s="38"/>
      <c r="D3" s="38"/>
      <c r="E3" s="38"/>
      <c r="F3" s="38"/>
      <c r="G3" s="38"/>
      <c r="H3" s="41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30" s="2" customFormat="1" ht="57.75" customHeight="1">
      <c r="A4" s="264" t="s">
        <v>0</v>
      </c>
      <c r="B4" s="264" t="s">
        <v>1</v>
      </c>
      <c r="C4" s="267" t="s">
        <v>184</v>
      </c>
      <c r="D4" s="249" t="s">
        <v>225</v>
      </c>
      <c r="E4" s="250"/>
      <c r="F4" s="250"/>
      <c r="G4" s="250"/>
      <c r="H4" s="250"/>
      <c r="I4" s="250"/>
      <c r="J4" s="269"/>
      <c r="K4" s="254"/>
      <c r="L4" s="273" t="s">
        <v>226</v>
      </c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4"/>
      <c r="Y4" s="258" t="s">
        <v>54</v>
      </c>
      <c r="AD4" s="31"/>
    </row>
    <row r="5" spans="1:30" s="2" customFormat="1" ht="6" customHeight="1">
      <c r="A5" s="264"/>
      <c r="B5" s="264"/>
      <c r="C5" s="272"/>
      <c r="D5" s="254" t="s">
        <v>65</v>
      </c>
      <c r="E5" s="255"/>
      <c r="F5" s="254" t="s">
        <v>185</v>
      </c>
      <c r="G5" s="255"/>
      <c r="H5" s="254" t="s">
        <v>61</v>
      </c>
      <c r="I5" s="255"/>
      <c r="J5" s="267" t="s">
        <v>46</v>
      </c>
      <c r="K5" s="24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6"/>
      <c r="Y5" s="266"/>
      <c r="AD5" s="31"/>
    </row>
    <row r="6" spans="1:30" s="2" customFormat="1" ht="18.75" customHeight="1">
      <c r="A6" s="264"/>
      <c r="B6" s="264"/>
      <c r="C6" s="272"/>
      <c r="D6" s="245"/>
      <c r="E6" s="246"/>
      <c r="F6" s="245"/>
      <c r="G6" s="246"/>
      <c r="H6" s="247"/>
      <c r="I6" s="248"/>
      <c r="J6" s="272"/>
      <c r="K6" s="24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8"/>
      <c r="Y6" s="266"/>
      <c r="AD6" s="31"/>
    </row>
    <row r="7" spans="1:30" s="2" customFormat="1" ht="89.25" customHeight="1">
      <c r="A7" s="264"/>
      <c r="B7" s="264"/>
      <c r="C7" s="268"/>
      <c r="D7" s="247"/>
      <c r="E7" s="248"/>
      <c r="F7" s="247"/>
      <c r="G7" s="248"/>
      <c r="H7" s="149" t="s">
        <v>60</v>
      </c>
      <c r="I7" s="149" t="s">
        <v>45</v>
      </c>
      <c r="J7" s="268"/>
      <c r="K7" s="247" t="s">
        <v>65</v>
      </c>
      <c r="L7" s="248"/>
      <c r="M7" s="247" t="s">
        <v>50</v>
      </c>
      <c r="N7" s="248"/>
      <c r="O7" s="247" t="s">
        <v>53</v>
      </c>
      <c r="P7" s="248"/>
      <c r="Q7" s="247" t="s">
        <v>51</v>
      </c>
      <c r="R7" s="248"/>
      <c r="S7" s="249" t="s">
        <v>181</v>
      </c>
      <c r="T7" s="269"/>
      <c r="U7" s="249" t="s">
        <v>57</v>
      </c>
      <c r="V7" s="269"/>
      <c r="W7" s="249" t="s">
        <v>175</v>
      </c>
      <c r="X7" s="269"/>
      <c r="Y7" s="259"/>
      <c r="AA7" s="270" t="s">
        <v>75</v>
      </c>
      <c r="AB7" s="270" t="s">
        <v>74</v>
      </c>
      <c r="AC7" s="270" t="s">
        <v>74</v>
      </c>
      <c r="AD7" s="31"/>
    </row>
    <row r="8" spans="1:30" s="2" customFormat="1" ht="27" customHeight="1">
      <c r="A8" s="264"/>
      <c r="B8" s="264"/>
      <c r="C8" s="77" t="s">
        <v>42</v>
      </c>
      <c r="D8" s="77" t="s">
        <v>43</v>
      </c>
      <c r="E8" s="77" t="s">
        <v>44</v>
      </c>
      <c r="F8" s="77" t="s">
        <v>43</v>
      </c>
      <c r="G8" s="77" t="s">
        <v>44</v>
      </c>
      <c r="H8" s="77" t="s">
        <v>43</v>
      </c>
      <c r="I8" s="77" t="s">
        <v>43</v>
      </c>
      <c r="J8" s="77" t="s">
        <v>43</v>
      </c>
      <c r="K8" s="77" t="s">
        <v>43</v>
      </c>
      <c r="L8" s="77" t="s">
        <v>44</v>
      </c>
      <c r="M8" s="77" t="s">
        <v>43</v>
      </c>
      <c r="N8" s="77" t="s">
        <v>44</v>
      </c>
      <c r="O8" s="77" t="s">
        <v>43</v>
      </c>
      <c r="P8" s="77" t="s">
        <v>44</v>
      </c>
      <c r="Q8" s="77" t="s">
        <v>43</v>
      </c>
      <c r="R8" s="77" t="s">
        <v>44</v>
      </c>
      <c r="S8" s="77" t="s">
        <v>43</v>
      </c>
      <c r="T8" s="77" t="s">
        <v>44</v>
      </c>
      <c r="U8" s="77" t="s">
        <v>43</v>
      </c>
      <c r="V8" s="77" t="s">
        <v>44</v>
      </c>
      <c r="W8" s="77" t="s">
        <v>43</v>
      </c>
      <c r="X8" s="77" t="s">
        <v>44</v>
      </c>
      <c r="Y8" s="148" t="s">
        <v>58</v>
      </c>
      <c r="AA8" s="271"/>
      <c r="AB8" s="271"/>
      <c r="AC8" s="271"/>
      <c r="AD8" s="31"/>
    </row>
    <row r="9" spans="1:30" s="2" customFormat="1" ht="33" customHeight="1">
      <c r="A9" s="64">
        <v>1</v>
      </c>
      <c r="B9" s="65" t="s">
        <v>200</v>
      </c>
      <c r="C9" s="180">
        <v>1</v>
      </c>
      <c r="D9" s="176">
        <v>953</v>
      </c>
      <c r="E9" s="177">
        <v>953</v>
      </c>
      <c r="F9" s="178">
        <v>0</v>
      </c>
      <c r="G9" s="177">
        <v>0</v>
      </c>
      <c r="H9" s="177">
        <v>88</v>
      </c>
      <c r="I9" s="177">
        <v>0</v>
      </c>
      <c r="J9" s="177" t="s">
        <v>205</v>
      </c>
      <c r="K9" s="177">
        <v>953</v>
      </c>
      <c r="L9" s="177">
        <v>953</v>
      </c>
      <c r="M9" s="177">
        <v>811</v>
      </c>
      <c r="N9" s="177">
        <v>811</v>
      </c>
      <c r="O9" s="177">
        <v>0</v>
      </c>
      <c r="P9" s="177">
        <v>0</v>
      </c>
      <c r="Q9" s="177">
        <v>126</v>
      </c>
      <c r="R9" s="177">
        <v>126</v>
      </c>
      <c r="S9" s="177">
        <v>0</v>
      </c>
      <c r="T9" s="177">
        <v>0</v>
      </c>
      <c r="U9" s="177">
        <v>16</v>
      </c>
      <c r="V9" s="177">
        <v>16</v>
      </c>
      <c r="W9" s="177">
        <v>0</v>
      </c>
      <c r="X9" s="177">
        <v>0</v>
      </c>
      <c r="Y9" s="179">
        <v>0</v>
      </c>
      <c r="AA9" s="186"/>
      <c r="AB9" s="186"/>
      <c r="AC9" s="186"/>
      <c r="AD9" s="31"/>
    </row>
    <row r="10" spans="1:32" ht="86.25" customHeight="1">
      <c r="A10" s="73"/>
      <c r="B10" s="175" t="s">
        <v>229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187"/>
      <c r="Z10"/>
      <c r="AA10" s="25"/>
      <c r="AB10" s="26"/>
      <c r="AC10" s="26"/>
      <c r="AD10" s="29"/>
      <c r="AE10" s="26"/>
      <c r="AF10" s="43"/>
    </row>
    <row r="11" spans="1:32" ht="12.75" customHeight="1" hidden="1">
      <c r="A11" s="64"/>
      <c r="B11" s="65"/>
      <c r="C11" s="62"/>
      <c r="D11" s="150"/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1"/>
      <c r="Z11"/>
      <c r="AA11" s="25"/>
      <c r="AC11" s="26"/>
      <c r="AD11" s="29"/>
      <c r="AE11" s="26"/>
      <c r="AF11" s="43"/>
    </row>
    <row r="12" spans="1:32" ht="12.75" customHeight="1" hidden="1">
      <c r="A12" s="64"/>
      <c r="B12" s="153"/>
      <c r="C12" s="62"/>
      <c r="D12" s="150"/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1"/>
      <c r="Z12"/>
      <c r="AA12" s="25"/>
      <c r="AB12" s="26"/>
      <c r="AC12" s="26"/>
      <c r="AD12" s="29"/>
      <c r="AE12" s="26"/>
      <c r="AF12" s="43"/>
    </row>
    <row r="13" spans="1:32" ht="12.75" customHeight="1" hidden="1">
      <c r="A13" s="64"/>
      <c r="B13" s="65"/>
      <c r="C13" s="62"/>
      <c r="D13" s="150"/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1"/>
      <c r="Z13"/>
      <c r="AA13" s="25"/>
      <c r="AB13" s="26"/>
      <c r="AC13" s="26"/>
      <c r="AD13" s="29"/>
      <c r="AE13" s="26"/>
      <c r="AF13" s="43"/>
    </row>
    <row r="14" spans="1:32" ht="12.75" customHeight="1" hidden="1">
      <c r="A14" s="154"/>
      <c r="B14" s="155"/>
      <c r="C14" s="156"/>
      <c r="D14" s="157"/>
      <c r="E14" s="157"/>
      <c r="F14" s="156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9"/>
      <c r="Z14"/>
      <c r="AA14" s="25"/>
      <c r="AC14" s="26"/>
      <c r="AD14" s="29"/>
      <c r="AE14" s="26"/>
      <c r="AF14" s="43"/>
    </row>
    <row r="15" spans="1:32" ht="12.75" customHeight="1" hidden="1">
      <c r="A15" s="64"/>
      <c r="B15" s="65"/>
      <c r="C15" s="62"/>
      <c r="D15" s="150"/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1"/>
      <c r="Z15"/>
      <c r="AA15" s="25"/>
      <c r="AC15" s="26"/>
      <c r="AD15" s="29"/>
      <c r="AE15" s="26"/>
      <c r="AF15" s="43"/>
    </row>
    <row r="16" spans="1:32" ht="12.75" customHeight="1" hidden="1">
      <c r="A16" s="64"/>
      <c r="B16" s="65"/>
      <c r="C16" s="62"/>
      <c r="D16" s="150"/>
      <c r="E16" s="150"/>
      <c r="F16" s="151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1"/>
      <c r="Z16"/>
      <c r="AA16" s="46"/>
      <c r="AC16" s="26"/>
      <c r="AD16" s="29"/>
      <c r="AE16" s="26"/>
      <c r="AF16" s="43"/>
    </row>
    <row r="17" spans="1:32" ht="12.75" customHeight="1" hidden="1">
      <c r="A17" s="64"/>
      <c r="B17" s="65"/>
      <c r="C17" s="62"/>
      <c r="D17" s="150"/>
      <c r="E17" s="150"/>
      <c r="F17" s="151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1"/>
      <c r="Z17"/>
      <c r="AA17" s="25"/>
      <c r="AC17" s="26"/>
      <c r="AD17" s="29"/>
      <c r="AE17" s="26"/>
      <c r="AF17" s="43"/>
    </row>
    <row r="18" spans="1:32" ht="12.75" customHeight="1" hidden="1">
      <c r="A18" s="64"/>
      <c r="B18" s="65"/>
      <c r="C18" s="62"/>
      <c r="D18" s="150"/>
      <c r="E18" s="150"/>
      <c r="F18" s="151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1"/>
      <c r="Z18"/>
      <c r="AA18" s="25"/>
      <c r="AC18" s="26"/>
      <c r="AD18" s="29"/>
      <c r="AE18" s="26"/>
      <c r="AF18" s="43"/>
    </row>
    <row r="19" spans="1:32" ht="12.75" customHeight="1" hidden="1">
      <c r="A19" s="64"/>
      <c r="B19" s="65"/>
      <c r="C19" s="62"/>
      <c r="D19" s="150"/>
      <c r="E19" s="150"/>
      <c r="F19" s="151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1"/>
      <c r="Z19"/>
      <c r="AA19" s="25"/>
      <c r="AC19" s="26"/>
      <c r="AD19" s="29"/>
      <c r="AE19" s="26"/>
      <c r="AF19" s="43"/>
    </row>
    <row r="20" spans="1:32" ht="12.75" customHeight="1" hidden="1">
      <c r="A20" s="64"/>
      <c r="B20" s="65"/>
      <c r="C20" s="62"/>
      <c r="D20" s="150"/>
      <c r="E20" s="150"/>
      <c r="F20" s="151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1"/>
      <c r="Z20"/>
      <c r="AA20" s="25"/>
      <c r="AC20" s="26"/>
      <c r="AD20" s="29"/>
      <c r="AE20" s="26"/>
      <c r="AF20" s="43"/>
    </row>
    <row r="21" spans="1:32" ht="12.75" customHeight="1" hidden="1">
      <c r="A21" s="64"/>
      <c r="B21" s="155"/>
      <c r="C21" s="156"/>
      <c r="D21" s="157"/>
      <c r="E21" s="157"/>
      <c r="F21" s="156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9"/>
      <c r="Z21"/>
      <c r="AA21" s="25"/>
      <c r="AC21" s="26"/>
      <c r="AD21" s="29"/>
      <c r="AE21" s="26"/>
      <c r="AF21" s="43"/>
    </row>
    <row r="22" spans="1:32" ht="12.75" customHeight="1" hidden="1">
      <c r="A22" s="64"/>
      <c r="B22" s="65"/>
      <c r="C22" s="62"/>
      <c r="D22" s="150"/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1"/>
      <c r="Z22"/>
      <c r="AA22" s="25"/>
      <c r="AC22" s="26"/>
      <c r="AD22" s="29"/>
      <c r="AE22" s="26"/>
      <c r="AF22" s="43"/>
    </row>
    <row r="23" spans="1:32" ht="12.75" customHeight="1" hidden="1">
      <c r="A23" s="64"/>
      <c r="B23" s="65"/>
      <c r="C23" s="62"/>
      <c r="D23" s="150"/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1"/>
      <c r="Z23"/>
      <c r="AA23" s="25"/>
      <c r="AC23" s="26"/>
      <c r="AD23" s="29"/>
      <c r="AE23" s="26"/>
      <c r="AF23" s="43"/>
    </row>
    <row r="24" spans="1:32" ht="12.75" customHeight="1" hidden="1">
      <c r="A24" s="64"/>
      <c r="B24" s="65"/>
      <c r="C24" s="62"/>
      <c r="D24" s="150"/>
      <c r="E24" s="150"/>
      <c r="F24" s="151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1"/>
      <c r="Z24"/>
      <c r="AA24" s="25"/>
      <c r="AC24" s="26"/>
      <c r="AD24" s="29"/>
      <c r="AE24" s="26"/>
      <c r="AF24" s="43"/>
    </row>
    <row r="25" spans="1:32" ht="12.75" customHeight="1" hidden="1">
      <c r="A25" s="64"/>
      <c r="B25" s="65"/>
      <c r="C25" s="62"/>
      <c r="D25" s="150"/>
      <c r="E25" s="150"/>
      <c r="F25" s="151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1"/>
      <c r="Z25"/>
      <c r="AA25" s="25"/>
      <c r="AC25" s="26"/>
      <c r="AD25" s="29"/>
      <c r="AE25" s="26"/>
      <c r="AF25" s="43"/>
    </row>
    <row r="26" spans="1:32" ht="12.75" customHeight="1" hidden="1">
      <c r="A26" s="64"/>
      <c r="B26" s="65"/>
      <c r="C26" s="62"/>
      <c r="D26" s="150"/>
      <c r="E26" s="150"/>
      <c r="F26" s="151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1"/>
      <c r="Z26"/>
      <c r="AA26" s="25"/>
      <c r="AC26" s="26"/>
      <c r="AD26" s="29"/>
      <c r="AE26" s="26"/>
      <c r="AF26" s="43"/>
    </row>
    <row r="27" spans="1:32" ht="12.75" customHeight="1" hidden="1">
      <c r="A27" s="64"/>
      <c r="B27" s="65"/>
      <c r="C27" s="62"/>
      <c r="D27" s="150"/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1"/>
      <c r="Z27"/>
      <c r="AA27" s="25"/>
      <c r="AC27" s="26"/>
      <c r="AD27" s="29"/>
      <c r="AE27" s="26"/>
      <c r="AF27" s="43"/>
    </row>
    <row r="28" spans="1:32" ht="12.75" customHeight="1" hidden="1">
      <c r="A28" s="64"/>
      <c r="B28" s="65"/>
      <c r="C28" s="62"/>
      <c r="D28" s="150"/>
      <c r="E28" s="150"/>
      <c r="F28" s="151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1"/>
      <c r="Z28"/>
      <c r="AA28" s="25"/>
      <c r="AC28" s="26"/>
      <c r="AD28" s="29"/>
      <c r="AE28" s="26"/>
      <c r="AF28" s="43"/>
    </row>
    <row r="29" spans="1:32" ht="12.75" customHeight="1" hidden="1">
      <c r="A29" s="64"/>
      <c r="B29" s="65"/>
      <c r="C29" s="62"/>
      <c r="D29" s="150"/>
      <c r="E29" s="150"/>
      <c r="F29" s="151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1"/>
      <c r="Z29"/>
      <c r="AA29" s="25"/>
      <c r="AC29" s="26"/>
      <c r="AD29" s="29"/>
      <c r="AE29" s="26"/>
      <c r="AF29" s="43"/>
    </row>
    <row r="30" spans="1:32" ht="12.75" customHeight="1" hidden="1">
      <c r="A30" s="64"/>
      <c r="B30" s="65"/>
      <c r="C30" s="62"/>
      <c r="D30" s="150"/>
      <c r="E30" s="150"/>
      <c r="F30" s="151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1"/>
      <c r="Z30"/>
      <c r="AA30" s="25"/>
      <c r="AC30" s="26"/>
      <c r="AD30" s="29"/>
      <c r="AE30" s="26"/>
      <c r="AF30" s="43"/>
    </row>
    <row r="31" spans="1:32" ht="12.75" customHeight="1" hidden="1">
      <c r="A31" s="64"/>
      <c r="B31" s="65"/>
      <c r="C31" s="62"/>
      <c r="D31" s="150"/>
      <c r="E31" s="150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1"/>
      <c r="Z31"/>
      <c r="AA31" s="25"/>
      <c r="AC31" s="26"/>
      <c r="AD31" s="29"/>
      <c r="AE31" s="26"/>
      <c r="AF31" s="43"/>
    </row>
    <row r="32" spans="1:32" ht="12.75" customHeight="1" hidden="1">
      <c r="A32" s="64"/>
      <c r="B32" s="65"/>
      <c r="C32" s="62"/>
      <c r="D32" s="150"/>
      <c r="E32" s="150"/>
      <c r="F32" s="151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1"/>
      <c r="Z32"/>
      <c r="AA32" s="25"/>
      <c r="AC32" s="26"/>
      <c r="AD32" s="29"/>
      <c r="AE32" s="26"/>
      <c r="AF32" s="43"/>
    </row>
    <row r="33" spans="1:32" ht="12.75" customHeight="1" hidden="1">
      <c r="A33" s="64"/>
      <c r="B33" s="65"/>
      <c r="C33" s="62"/>
      <c r="D33" s="150"/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1"/>
      <c r="Z33"/>
      <c r="AA33" s="25"/>
      <c r="AC33" s="26"/>
      <c r="AD33" s="29"/>
      <c r="AE33" s="26"/>
      <c r="AF33" s="43"/>
    </row>
    <row r="34" spans="1:32" ht="12.75" customHeight="1" hidden="1">
      <c r="A34" s="64"/>
      <c r="B34" s="65"/>
      <c r="C34" s="62"/>
      <c r="D34" s="150"/>
      <c r="E34" s="150"/>
      <c r="F34" s="151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1"/>
      <c r="Z34"/>
      <c r="AA34" s="25"/>
      <c r="AC34" s="26"/>
      <c r="AD34" s="29"/>
      <c r="AE34" s="26"/>
      <c r="AF34" s="43"/>
    </row>
    <row r="35" spans="1:32" ht="12.75" customHeight="1" hidden="1">
      <c r="A35" s="64"/>
      <c r="B35" s="65"/>
      <c r="C35" s="62"/>
      <c r="D35" s="150"/>
      <c r="E35" s="150"/>
      <c r="F35" s="151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1"/>
      <c r="Z35"/>
      <c r="AA35" s="25"/>
      <c r="AC35" s="26"/>
      <c r="AD35" s="29"/>
      <c r="AE35" s="26"/>
      <c r="AF35" s="43"/>
    </row>
    <row r="36" spans="1:32" ht="12.75" customHeight="1" hidden="1">
      <c r="A36" s="64"/>
      <c r="B36" s="65"/>
      <c r="C36" s="62"/>
      <c r="D36" s="150"/>
      <c r="E36" s="150"/>
      <c r="F36" s="151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1"/>
      <c r="Z36"/>
      <c r="AA36" s="25"/>
      <c r="AC36" s="26"/>
      <c r="AD36" s="29"/>
      <c r="AE36" s="26"/>
      <c r="AF36" s="43"/>
    </row>
    <row r="37" spans="1:32" ht="12.75" customHeight="1" hidden="1">
      <c r="A37" s="64"/>
      <c r="B37" s="65"/>
      <c r="C37" s="62"/>
      <c r="D37" s="150"/>
      <c r="E37" s="150"/>
      <c r="F37" s="151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1"/>
      <c r="Z37"/>
      <c r="AA37" s="25"/>
      <c r="AC37" s="26"/>
      <c r="AD37" s="29"/>
      <c r="AE37" s="26"/>
      <c r="AF37" s="43"/>
    </row>
    <row r="38" spans="1:32" ht="12.75" customHeight="1" hidden="1">
      <c r="A38" s="64"/>
      <c r="B38" s="65"/>
      <c r="C38" s="62"/>
      <c r="D38" s="150"/>
      <c r="E38" s="150"/>
      <c r="F38" s="151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1"/>
      <c r="Z38"/>
      <c r="AA38" s="25"/>
      <c r="AC38" s="26"/>
      <c r="AD38" s="29"/>
      <c r="AE38" s="26"/>
      <c r="AF38" s="43"/>
    </row>
    <row r="39" spans="1:32" ht="12.75" customHeight="1" hidden="1">
      <c r="A39" s="64"/>
      <c r="B39" s="65"/>
      <c r="C39" s="62"/>
      <c r="D39" s="150"/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1"/>
      <c r="Z39"/>
      <c r="AA39" s="25"/>
      <c r="AC39" s="26"/>
      <c r="AD39" s="29"/>
      <c r="AE39" s="26"/>
      <c r="AF39" s="43"/>
    </row>
    <row r="40" spans="1:32" ht="12.75" customHeight="1" hidden="1">
      <c r="A40" s="64"/>
      <c r="B40" s="65"/>
      <c r="C40" s="62"/>
      <c r="D40" s="150"/>
      <c r="E40" s="150"/>
      <c r="F40" s="151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1"/>
      <c r="Z40"/>
      <c r="AA40" s="25"/>
      <c r="AC40" s="26"/>
      <c r="AD40" s="29"/>
      <c r="AE40" s="26"/>
      <c r="AF40" s="43"/>
    </row>
    <row r="41" spans="1:32" ht="12.75" customHeight="1" hidden="1">
      <c r="A41" s="64"/>
      <c r="B41" s="65"/>
      <c r="C41" s="62"/>
      <c r="D41" s="150"/>
      <c r="E41" s="150"/>
      <c r="F41" s="151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1"/>
      <c r="Z41"/>
      <c r="AA41" s="25"/>
      <c r="AC41" s="26"/>
      <c r="AD41" s="29"/>
      <c r="AE41" s="26"/>
      <c r="AF41" s="43"/>
    </row>
    <row r="42" spans="1:32" ht="12.75" customHeight="1" hidden="1">
      <c r="A42" s="64"/>
      <c r="B42" s="65"/>
      <c r="C42" s="62"/>
      <c r="D42" s="150"/>
      <c r="E42" s="150"/>
      <c r="F42" s="151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1"/>
      <c r="Z42"/>
      <c r="AA42" s="25"/>
      <c r="AC42" s="26"/>
      <c r="AD42" s="29"/>
      <c r="AE42" s="26"/>
      <c r="AF42" s="43"/>
    </row>
    <row r="43" spans="1:32" ht="12.75" customHeight="1" hidden="1">
      <c r="A43" s="64"/>
      <c r="B43" s="65"/>
      <c r="C43" s="62"/>
      <c r="D43" s="150"/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1"/>
      <c r="Z43"/>
      <c r="AA43" s="25"/>
      <c r="AC43" s="26"/>
      <c r="AD43" s="29"/>
      <c r="AE43" s="26"/>
      <c r="AF43" s="43"/>
    </row>
    <row r="44" spans="1:32" ht="12.75" customHeight="1" hidden="1">
      <c r="A44" s="64"/>
      <c r="B44" s="65"/>
      <c r="C44" s="62"/>
      <c r="D44" s="150"/>
      <c r="E44" s="150"/>
      <c r="F44" s="151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1"/>
      <c r="Z44"/>
      <c r="AA44" s="25"/>
      <c r="AC44" s="26"/>
      <c r="AD44" s="29"/>
      <c r="AE44" s="26"/>
      <c r="AF44" s="43"/>
    </row>
    <row r="45" spans="1:32" ht="12.75" customHeight="1" hidden="1">
      <c r="A45" s="64"/>
      <c r="B45" s="65"/>
      <c r="C45" s="62"/>
      <c r="D45" s="150"/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1"/>
      <c r="Z45"/>
      <c r="AA45" s="25"/>
      <c r="AB45" s="47"/>
      <c r="AC45" s="26"/>
      <c r="AD45" s="29"/>
      <c r="AE45" s="26"/>
      <c r="AF45" s="43"/>
    </row>
    <row r="46" spans="1:32" ht="28.5" customHeight="1">
      <c r="A46" s="160"/>
      <c r="B46" s="161" t="s">
        <v>182</v>
      </c>
      <c r="C46" s="85"/>
      <c r="D46" s="84"/>
      <c r="E46" s="84"/>
      <c r="F46" s="84"/>
      <c r="G46" s="84"/>
      <c r="H46" s="84"/>
      <c r="I46" s="84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162">
        <f>SUM(Y9:Y45)-Y14-Y21</f>
        <v>0</v>
      </c>
      <c r="Z46"/>
      <c r="AA46" s="25" t="e">
        <f>#REF!-#REF!</f>
        <v>#REF!</v>
      </c>
      <c r="AB46" t="e">
        <f>#REF!-#REF!-#REF!-#REF!-#REF!-#REF!-#REF!</f>
        <v>#REF!</v>
      </c>
      <c r="AC46" s="26" t="e">
        <f>#REF!-#REF!-#REF!-#REF!-#REF!-#REF!-#REF!-#REF!-#REF!-#REF!-#REF!-#REF!-#REF!-#REF!</f>
        <v>#REF!</v>
      </c>
      <c r="AD46" s="29" t="e">
        <f>#REF!-#REF!-#REF!-#REF!-#REF!-#REF!-#REF!-#REF!--#REF!-#REF!-#REF!-#REF!-#REF!-#REF!</f>
        <v>#REF!</v>
      </c>
      <c r="AE46" s="26" t="e">
        <f>#REF!-#REF!-#REF!-#REF!-#REF!-#REF!-#REF!</f>
        <v>#REF!</v>
      </c>
      <c r="AF46" s="43" t="e">
        <f>G46/E46*100</f>
        <v>#DIV/0!</v>
      </c>
    </row>
    <row r="48" spans="4:7" ht="12.75">
      <c r="D48" s="27"/>
      <c r="G48" s="42"/>
    </row>
  </sheetData>
  <sheetProtection/>
  <mergeCells count="21">
    <mergeCell ref="A4:A8"/>
    <mergeCell ref="B4:B8"/>
    <mergeCell ref="D5:E7"/>
    <mergeCell ref="F5:G7"/>
    <mergeCell ref="H5:I6"/>
    <mergeCell ref="L4:X6"/>
    <mergeCell ref="S7:T7"/>
    <mergeCell ref="C4:C7"/>
    <mergeCell ref="W7:X7"/>
    <mergeCell ref="K4:K6"/>
    <mergeCell ref="K7:L7"/>
    <mergeCell ref="O7:P7"/>
    <mergeCell ref="Q7:R7"/>
    <mergeCell ref="AC7:AC8"/>
    <mergeCell ref="AA7:AA8"/>
    <mergeCell ref="J5:J7"/>
    <mergeCell ref="U7:V7"/>
    <mergeCell ref="AB7:AB8"/>
    <mergeCell ref="M7:N7"/>
    <mergeCell ref="Y4:Y7"/>
    <mergeCell ref="D4:J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8" scale="66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9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J7" sqref="J7"/>
    </sheetView>
  </sheetViews>
  <sheetFormatPr defaultColWidth="9.00390625" defaultRowHeight="12.75"/>
  <cols>
    <col min="1" max="1" width="3.625" style="0" customWidth="1"/>
    <col min="2" max="2" width="24.50390625" style="0" customWidth="1"/>
    <col min="4" max="4" width="14.50390625" style="0" customWidth="1"/>
    <col min="5" max="5" width="8.50390625" style="0" customWidth="1"/>
    <col min="6" max="6" width="10.125" style="0" customWidth="1"/>
    <col min="7" max="7" width="11.875" style="0" customWidth="1"/>
    <col min="8" max="8" width="13.50390625" style="0" customWidth="1"/>
    <col min="9" max="9" width="8.625" style="0" customWidth="1"/>
    <col min="10" max="10" width="10.00390625" style="0" customWidth="1"/>
    <col min="11" max="11" width="5.625" style="0" customWidth="1"/>
    <col min="13" max="13" width="8.50390625" style="0" customWidth="1"/>
    <col min="14" max="14" width="6.50390625" style="0" customWidth="1"/>
    <col min="15" max="15" width="7.50390625" style="0" customWidth="1"/>
    <col min="16" max="16" width="8.375" style="0" customWidth="1"/>
    <col min="17" max="17" width="6.625" style="0" customWidth="1"/>
    <col min="18" max="18" width="9.875" style="0" customWidth="1"/>
    <col min="19" max="19" width="9.125" style="0" customWidth="1"/>
    <col min="20" max="20" width="17.125" style="0" customWidth="1"/>
    <col min="21" max="21" width="17.00390625" style="5" customWidth="1"/>
    <col min="22" max="27" width="9.125" style="0" customWidth="1"/>
  </cols>
  <sheetData>
    <row r="1" ht="18">
      <c r="C1" s="74" t="s">
        <v>206</v>
      </c>
    </row>
    <row r="2" spans="1:20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1" s="2" customFormat="1" ht="33" customHeight="1">
      <c r="A3" s="264" t="s">
        <v>0</v>
      </c>
      <c r="B3" s="264" t="s">
        <v>176</v>
      </c>
      <c r="C3" s="256" t="s">
        <v>180</v>
      </c>
      <c r="D3" s="249" t="s">
        <v>227</v>
      </c>
      <c r="E3" s="250"/>
      <c r="F3" s="250"/>
      <c r="G3" s="250"/>
      <c r="H3" s="269"/>
      <c r="I3" s="249" t="s">
        <v>228</v>
      </c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1" t="s">
        <v>52</v>
      </c>
    </row>
    <row r="4" spans="1:21" s="2" customFormat="1" ht="120" customHeight="1">
      <c r="A4" s="264"/>
      <c r="B4" s="264"/>
      <c r="C4" s="279"/>
      <c r="D4" s="256" t="s">
        <v>65</v>
      </c>
      <c r="E4" s="249" t="s">
        <v>68</v>
      </c>
      <c r="F4" s="269"/>
      <c r="G4" s="256" t="s">
        <v>55</v>
      </c>
      <c r="H4" s="256" t="s">
        <v>56</v>
      </c>
      <c r="I4" s="254" t="s">
        <v>65</v>
      </c>
      <c r="J4" s="255"/>
      <c r="K4" s="254" t="s">
        <v>53</v>
      </c>
      <c r="L4" s="255"/>
      <c r="M4" s="254" t="s">
        <v>181</v>
      </c>
      <c r="N4" s="255"/>
      <c r="O4" s="254" t="s">
        <v>51</v>
      </c>
      <c r="P4" s="255"/>
      <c r="Q4" s="254" t="s">
        <v>57</v>
      </c>
      <c r="R4" s="255"/>
      <c r="S4" s="254" t="s">
        <v>212</v>
      </c>
      <c r="T4" s="255"/>
      <c r="U4" s="252"/>
    </row>
    <row r="5" spans="1:21" s="2" customFormat="1" ht="72" customHeight="1">
      <c r="A5" s="264"/>
      <c r="B5" s="264"/>
      <c r="C5" s="257"/>
      <c r="D5" s="257"/>
      <c r="E5" s="76" t="s">
        <v>60</v>
      </c>
      <c r="F5" s="76" t="s">
        <v>215</v>
      </c>
      <c r="G5" s="257"/>
      <c r="H5" s="257"/>
      <c r="I5" s="247"/>
      <c r="J5" s="248"/>
      <c r="K5" s="247"/>
      <c r="L5" s="248"/>
      <c r="M5" s="247"/>
      <c r="N5" s="248"/>
      <c r="O5" s="247"/>
      <c r="P5" s="248"/>
      <c r="Q5" s="247"/>
      <c r="R5" s="248"/>
      <c r="S5" s="247"/>
      <c r="T5" s="248"/>
      <c r="U5" s="253"/>
    </row>
    <row r="6" spans="1:21" s="2" customFormat="1" ht="27.75" customHeight="1">
      <c r="A6" s="264"/>
      <c r="B6" s="264"/>
      <c r="C6" s="77" t="s">
        <v>42</v>
      </c>
      <c r="D6" s="77" t="s">
        <v>183</v>
      </c>
      <c r="E6" s="77" t="s">
        <v>43</v>
      </c>
      <c r="F6" s="77" t="s">
        <v>43</v>
      </c>
      <c r="G6" s="77" t="s">
        <v>43</v>
      </c>
      <c r="H6" s="77" t="s">
        <v>43</v>
      </c>
      <c r="I6" s="77" t="s">
        <v>43</v>
      </c>
      <c r="J6" s="77" t="s">
        <v>44</v>
      </c>
      <c r="K6" s="77" t="s">
        <v>43</v>
      </c>
      <c r="L6" s="77" t="s">
        <v>44</v>
      </c>
      <c r="M6" s="77" t="s">
        <v>43</v>
      </c>
      <c r="N6" s="77" t="s">
        <v>44</v>
      </c>
      <c r="O6" s="77" t="s">
        <v>43</v>
      </c>
      <c r="P6" s="77" t="s">
        <v>44</v>
      </c>
      <c r="Q6" s="77" t="s">
        <v>43</v>
      </c>
      <c r="R6" s="77" t="s">
        <v>44</v>
      </c>
      <c r="S6" s="77" t="s">
        <v>43</v>
      </c>
      <c r="T6" s="77" t="s">
        <v>44</v>
      </c>
      <c r="U6" s="148" t="s">
        <v>156</v>
      </c>
    </row>
    <row r="7" spans="1:21" ht="41.25" customHeight="1">
      <c r="A7" s="163">
        <v>1</v>
      </c>
      <c r="B7" s="163" t="s">
        <v>200</v>
      </c>
      <c r="C7" s="180">
        <v>1</v>
      </c>
      <c r="D7" s="180">
        <v>297</v>
      </c>
      <c r="E7" s="180">
        <v>93</v>
      </c>
      <c r="F7" s="180">
        <v>5</v>
      </c>
      <c r="G7" s="82" t="s">
        <v>205</v>
      </c>
      <c r="H7" s="180">
        <v>0</v>
      </c>
      <c r="I7" s="180">
        <v>297</v>
      </c>
      <c r="J7" s="180">
        <v>15637</v>
      </c>
      <c r="K7" s="180">
        <v>91</v>
      </c>
      <c r="L7" s="180">
        <v>3680</v>
      </c>
      <c r="M7" s="181">
        <v>263</v>
      </c>
      <c r="N7" s="180">
        <v>3198</v>
      </c>
      <c r="O7" s="180">
        <v>150</v>
      </c>
      <c r="P7" s="180">
        <v>162</v>
      </c>
      <c r="Q7" s="180">
        <v>54</v>
      </c>
      <c r="R7" s="180">
        <v>1504</v>
      </c>
      <c r="S7" s="180">
        <v>296</v>
      </c>
      <c r="T7" s="180">
        <v>7093</v>
      </c>
      <c r="U7" s="86">
        <v>0</v>
      </c>
    </row>
    <row r="8" spans="1:21" ht="39" customHeight="1">
      <c r="A8" s="164"/>
      <c r="B8" s="164" t="s">
        <v>188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6"/>
    </row>
    <row r="9" ht="130.5" customHeight="1">
      <c r="B9" s="185" t="s">
        <v>218</v>
      </c>
    </row>
  </sheetData>
  <sheetProtection/>
  <mergeCells count="16">
    <mergeCell ref="U3:U5"/>
    <mergeCell ref="I3:T3"/>
    <mergeCell ref="I4:J5"/>
    <mergeCell ref="A3:A6"/>
    <mergeCell ref="B3:B6"/>
    <mergeCell ref="D3:H3"/>
    <mergeCell ref="C3:C5"/>
    <mergeCell ref="D4:D5"/>
    <mergeCell ref="S4:T5"/>
    <mergeCell ref="E4:F4"/>
    <mergeCell ref="H4:H5"/>
    <mergeCell ref="G4:G5"/>
    <mergeCell ref="O4:P5"/>
    <mergeCell ref="Q4:R5"/>
    <mergeCell ref="K4:L5"/>
    <mergeCell ref="M4:N5"/>
  </mergeCells>
  <printOptions horizontalCentered="1"/>
  <pageMargins left="0.3937007874015748" right="0" top="0" bottom="0" header="0" footer="0"/>
  <pageSetup fitToWidth="2" horizontalDpi="600" verticalDpi="600" orientation="landscape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ПК</cp:lastModifiedBy>
  <cp:lastPrinted>2017-06-13T08:48:30Z</cp:lastPrinted>
  <dcterms:created xsi:type="dcterms:W3CDTF">2010-04-10T13:22:31Z</dcterms:created>
  <dcterms:modified xsi:type="dcterms:W3CDTF">2017-10-05T10:55:24Z</dcterms:modified>
  <cp:category/>
  <cp:version/>
  <cp:contentType/>
  <cp:contentStatus/>
</cp:coreProperties>
</file>